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IPOA\SISBI\ANEXOS_VERSÃO_NOVA\"/>
    </mc:Choice>
  </mc:AlternateContent>
  <bookViews>
    <workbookView xWindow="0" yWindow="0" windowWidth="28800" windowHeight="12030" activeTab="1"/>
  </bookViews>
  <sheets>
    <sheet name="INICIO" sheetId="1" r:id="rId1"/>
    <sheet name="PESCADO" sheetId="2" r:id="rId2"/>
    <sheet name="OVO" sheetId="3" r:id="rId3"/>
    <sheet name="MEL" sheetId="4" r:id="rId4"/>
    <sheet name="LATICINIO" sheetId="5" r:id="rId5"/>
    <sheet name="CARNE" sheetId="6" r:id="rId6"/>
    <sheet name="FRACIONADOS" sheetId="7" r:id="rId7"/>
    <sheet name="Classificação VP" sheetId="8" r:id="rId8"/>
    <sheet name="Formulário RD" sheetId="9" r:id="rId9"/>
  </sheets>
  <definedNames>
    <definedName name="_xlnm._FilterDatabase" localSheetId="5" hidden="1">CARNE!$A$2:$S$86</definedName>
    <definedName name="_xlnm._FilterDatabase" localSheetId="6" hidden="1">FRACIONADOS!$A$2:$S$66</definedName>
    <definedName name="_xlnm._FilterDatabase" localSheetId="4" hidden="1">LATICINIO!$A$2:$S$105</definedName>
    <definedName name="_xlnm._FilterDatabase" localSheetId="3" hidden="1">MEL!$A$2:$S$6</definedName>
    <definedName name="_xlnm._FilterDatabase" localSheetId="2" hidden="1">OVO!$A$2:$S$31</definedName>
    <definedName name="_xlnm._FilterDatabase" localSheetId="1" hidden="1">PESCADO!$A$2:$S$34</definedName>
    <definedName name="OLE_LINK1" localSheetId="8">'Formulário RD'!$D$4</definedName>
  </definedNames>
  <calcPr calcId="162913"/>
  <extLst>
    <ext uri="GoogleSheetsCustomDataVersion2">
      <go:sheetsCustomData xmlns:go="http://customooxmlschemas.google.com/" r:id="rId13" roundtripDataChecksum="V0nuUw1jmvpDZ3Reu0HdSNFfy2vh5hv/phIC13ULETs="/>
    </ext>
  </extLst>
</workbook>
</file>

<file path=xl/calcChain.xml><?xml version="1.0" encoding="utf-8"?>
<calcChain xmlns="http://schemas.openxmlformats.org/spreadsheetml/2006/main">
  <c r="M87" i="7" l="1"/>
  <c r="P87" i="7" s="1"/>
  <c r="Q87" i="7" s="1"/>
  <c r="P86" i="7"/>
  <c r="Q86" i="7" s="1"/>
  <c r="M86" i="7"/>
  <c r="Q85" i="7"/>
  <c r="S85" i="7" s="1"/>
  <c r="P85" i="7"/>
  <c r="M85" i="7"/>
  <c r="P84" i="7"/>
  <c r="Q84" i="7" s="1"/>
  <c r="S84" i="7" s="1"/>
  <c r="M84" i="7"/>
  <c r="M83" i="7"/>
  <c r="P83" i="7" s="1"/>
  <c r="Q83" i="7" s="1"/>
  <c r="R83" i="7" s="1"/>
  <c r="P82" i="7"/>
  <c r="Q82" i="7" s="1"/>
  <c r="M82" i="7"/>
  <c r="M81" i="7"/>
  <c r="P81" i="7" s="1"/>
  <c r="Q81" i="7" s="1"/>
  <c r="R80" i="7"/>
  <c r="P80" i="7"/>
  <c r="Q80" i="7" s="1"/>
  <c r="S80" i="7" s="1"/>
  <c r="M80" i="7"/>
  <c r="M79" i="7"/>
  <c r="P79" i="7" s="1"/>
  <c r="Q79" i="7" s="1"/>
  <c r="P78" i="7"/>
  <c r="Q78" i="7" s="1"/>
  <c r="S78" i="7" s="1"/>
  <c r="M78" i="7"/>
  <c r="M77" i="7"/>
  <c r="P77" i="7" s="1"/>
  <c r="Q77" i="7" s="1"/>
  <c r="P76" i="7"/>
  <c r="Q76" i="7" s="1"/>
  <c r="S76" i="7" s="1"/>
  <c r="M76" i="7"/>
  <c r="M75" i="7"/>
  <c r="P75" i="7" s="1"/>
  <c r="Q75" i="7" s="1"/>
  <c r="P74" i="7"/>
  <c r="Q74" i="7" s="1"/>
  <c r="S74" i="7" s="1"/>
  <c r="M74" i="7"/>
  <c r="M73" i="7"/>
  <c r="P73" i="7" s="1"/>
  <c r="Q73" i="7" s="1"/>
  <c r="R73" i="7" s="1"/>
  <c r="P72" i="7"/>
  <c r="Q72" i="7" s="1"/>
  <c r="M72" i="7"/>
  <c r="M71" i="7"/>
  <c r="P71" i="7" s="1"/>
  <c r="Q71" i="7" s="1"/>
  <c r="P70" i="7"/>
  <c r="Q70" i="7" s="1"/>
  <c r="S70" i="7" s="1"/>
  <c r="M70" i="7"/>
  <c r="S69" i="7"/>
  <c r="M69" i="7"/>
  <c r="P69" i="7" s="1"/>
  <c r="Q69" i="7" s="1"/>
  <c r="R69" i="7" s="1"/>
  <c r="P68" i="7"/>
  <c r="Q68" i="7" s="1"/>
  <c r="M68" i="7"/>
  <c r="M67" i="7"/>
  <c r="P67" i="7" s="1"/>
  <c r="Q67" i="7" s="1"/>
  <c r="P66" i="7"/>
  <c r="Q66" i="7" s="1"/>
  <c r="S66" i="7" s="1"/>
  <c r="M66" i="7"/>
  <c r="M65" i="7"/>
  <c r="P65" i="7" s="1"/>
  <c r="Q65" i="7" s="1"/>
  <c r="R65" i="7" s="1"/>
  <c r="P64" i="7"/>
  <c r="Q64" i="7" s="1"/>
  <c r="M64" i="7"/>
  <c r="M63" i="7"/>
  <c r="P63" i="7" s="1"/>
  <c r="Q63" i="7" s="1"/>
  <c r="P62" i="7"/>
  <c r="Q62" i="7" s="1"/>
  <c r="S62" i="7" s="1"/>
  <c r="M62" i="7"/>
  <c r="S61" i="7"/>
  <c r="P61" i="7"/>
  <c r="Q61" i="7" s="1"/>
  <c r="R61" i="7" s="1"/>
  <c r="M61" i="7"/>
  <c r="P60" i="7"/>
  <c r="Q60" i="7" s="1"/>
  <c r="S60" i="7" s="1"/>
  <c r="M60" i="7"/>
  <c r="S59" i="7"/>
  <c r="Q59" i="7"/>
  <c r="R59" i="7" s="1"/>
  <c r="M59" i="7"/>
  <c r="P59" i="7" s="1"/>
  <c r="S58" i="7"/>
  <c r="P58" i="7"/>
  <c r="Q58" i="7" s="1"/>
  <c r="R58" i="7" s="1"/>
  <c r="M58" i="7"/>
  <c r="S57" i="7"/>
  <c r="P57" i="7"/>
  <c r="Q57" i="7" s="1"/>
  <c r="R57" i="7" s="1"/>
  <c r="M57" i="7"/>
  <c r="P56" i="7"/>
  <c r="Q56" i="7" s="1"/>
  <c r="S56" i="7" s="1"/>
  <c r="M56" i="7"/>
  <c r="S55" i="7"/>
  <c r="R55" i="7"/>
  <c r="P55" i="7"/>
  <c r="M55" i="7"/>
  <c r="S54" i="7"/>
  <c r="Q54" i="7"/>
  <c r="R54" i="7" s="1"/>
  <c r="M54" i="7"/>
  <c r="P54" i="7" s="1"/>
  <c r="S53" i="7"/>
  <c r="P53" i="7"/>
  <c r="Q53" i="7" s="1"/>
  <c r="R53" i="7" s="1"/>
  <c r="M53" i="7"/>
  <c r="S52" i="7"/>
  <c r="P52" i="7"/>
  <c r="Q52" i="7" s="1"/>
  <c r="R52" i="7" s="1"/>
  <c r="M52" i="7"/>
  <c r="P51" i="7"/>
  <c r="Q51" i="7" s="1"/>
  <c r="S51" i="7" s="1"/>
  <c r="M51" i="7"/>
  <c r="S50" i="7"/>
  <c r="Q50" i="7"/>
  <c r="R50" i="7" s="1"/>
  <c r="M50" i="7"/>
  <c r="P50" i="7" s="1"/>
  <c r="S49" i="7"/>
  <c r="P49" i="7"/>
  <c r="Q49" i="7" s="1"/>
  <c r="R49" i="7" s="1"/>
  <c r="M49" i="7"/>
  <c r="S48" i="7"/>
  <c r="P48" i="7"/>
  <c r="Q48" i="7" s="1"/>
  <c r="R48" i="7" s="1"/>
  <c r="M48" i="7"/>
  <c r="P47" i="7"/>
  <c r="Q47" i="7" s="1"/>
  <c r="S47" i="7" s="1"/>
  <c r="M47" i="7"/>
  <c r="S46" i="7"/>
  <c r="Q46" i="7"/>
  <c r="R46" i="7" s="1"/>
  <c r="M46" i="7"/>
  <c r="P46" i="7" s="1"/>
  <c r="S45" i="7"/>
  <c r="P45" i="7"/>
  <c r="Q45" i="7" s="1"/>
  <c r="R45" i="7" s="1"/>
  <c r="M45" i="7"/>
  <c r="S44" i="7"/>
  <c r="P44" i="7"/>
  <c r="Q44" i="7" s="1"/>
  <c r="R44" i="7" s="1"/>
  <c r="M44" i="7"/>
  <c r="P43" i="7"/>
  <c r="Q43" i="7" s="1"/>
  <c r="S43" i="7" s="1"/>
  <c r="M43" i="7"/>
  <c r="S42" i="7"/>
  <c r="Q42" i="7"/>
  <c r="R42" i="7" s="1"/>
  <c r="M42" i="7"/>
  <c r="P42" i="7" s="1"/>
  <c r="S41" i="7"/>
  <c r="P41" i="7"/>
  <c r="Q41" i="7" s="1"/>
  <c r="R41" i="7" s="1"/>
  <c r="M41" i="7"/>
  <c r="S40" i="7"/>
  <c r="P40" i="7"/>
  <c r="Q40" i="7" s="1"/>
  <c r="R40" i="7" s="1"/>
  <c r="M40" i="7"/>
  <c r="P39" i="7"/>
  <c r="Q39" i="7" s="1"/>
  <c r="S39" i="7" s="1"/>
  <c r="M39" i="7"/>
  <c r="S38" i="7"/>
  <c r="Q38" i="7"/>
  <c r="R38" i="7" s="1"/>
  <c r="M38" i="7"/>
  <c r="P38" i="7" s="1"/>
  <c r="S37" i="7"/>
  <c r="P37" i="7"/>
  <c r="Q37" i="7" s="1"/>
  <c r="R37" i="7" s="1"/>
  <c r="M37" i="7"/>
  <c r="S36" i="7"/>
  <c r="P36" i="7"/>
  <c r="Q36" i="7" s="1"/>
  <c r="R36" i="7" s="1"/>
  <c r="M36" i="7"/>
  <c r="P35" i="7"/>
  <c r="Q35" i="7" s="1"/>
  <c r="S35" i="7" s="1"/>
  <c r="M35" i="7"/>
  <c r="S34" i="7"/>
  <c r="Q34" i="7"/>
  <c r="R34" i="7" s="1"/>
  <c r="M34" i="7"/>
  <c r="P34" i="7" s="1"/>
  <c r="S33" i="7"/>
  <c r="R33" i="7"/>
  <c r="M33" i="7"/>
  <c r="P33" i="7" s="1"/>
  <c r="R32" i="7"/>
  <c r="M32" i="7"/>
  <c r="P32" i="7" s="1"/>
  <c r="Q32" i="7" s="1"/>
  <c r="S32" i="7" s="1"/>
  <c r="Q31" i="7"/>
  <c r="M31" i="7"/>
  <c r="P31" i="7" s="1"/>
  <c r="Q30" i="7"/>
  <c r="P30" i="7"/>
  <c r="M30" i="7"/>
  <c r="M29" i="7"/>
  <c r="P29" i="7" s="1"/>
  <c r="Q29" i="7" s="1"/>
  <c r="S29" i="7" s="1"/>
  <c r="R28" i="7"/>
  <c r="M28" i="7"/>
  <c r="P28" i="7" s="1"/>
  <c r="Q28" i="7" s="1"/>
  <c r="S28" i="7" s="1"/>
  <c r="M27" i="7"/>
  <c r="P27" i="7" s="1"/>
  <c r="Q27" i="7" s="1"/>
  <c r="Q26" i="7"/>
  <c r="P26" i="7"/>
  <c r="M26" i="7"/>
  <c r="R25" i="7"/>
  <c r="M25" i="7"/>
  <c r="P25" i="7" s="1"/>
  <c r="Q25" i="7" s="1"/>
  <c r="S25" i="7" s="1"/>
  <c r="R24" i="7"/>
  <c r="M24" i="7"/>
  <c r="P24" i="7" s="1"/>
  <c r="Q24" i="7" s="1"/>
  <c r="S24" i="7" s="1"/>
  <c r="Q23" i="7"/>
  <c r="M23" i="7"/>
  <c r="P23" i="7" s="1"/>
  <c r="Q22" i="7"/>
  <c r="P22" i="7"/>
  <c r="M22" i="7"/>
  <c r="M21" i="7"/>
  <c r="P21" i="7" s="1"/>
  <c r="Q21" i="7" s="1"/>
  <c r="S21" i="7" s="1"/>
  <c r="S20" i="7"/>
  <c r="R20" i="7"/>
  <c r="P20" i="7"/>
  <c r="S19" i="7"/>
  <c r="Q19" i="7"/>
  <c r="R19" i="7" s="1"/>
  <c r="M19" i="7"/>
  <c r="P19" i="7" s="1"/>
  <c r="P18" i="7"/>
  <c r="Q18" i="7" s="1"/>
  <c r="R18" i="7" s="1"/>
  <c r="M18" i="7"/>
  <c r="S17" i="7"/>
  <c r="P17" i="7"/>
  <c r="Q17" i="7" s="1"/>
  <c r="R17" i="7" s="1"/>
  <c r="M17" i="7"/>
  <c r="P16" i="7"/>
  <c r="Q16" i="7" s="1"/>
  <c r="S16" i="7" s="1"/>
  <c r="M16" i="7"/>
  <c r="S15" i="7"/>
  <c r="Q15" i="7"/>
  <c r="R15" i="7" s="1"/>
  <c r="M15" i="7"/>
  <c r="P15" i="7" s="1"/>
  <c r="P14" i="7"/>
  <c r="Q14" i="7" s="1"/>
  <c r="R14" i="7" s="1"/>
  <c r="M14" i="7"/>
  <c r="S13" i="7"/>
  <c r="P13" i="7"/>
  <c r="Q13" i="7" s="1"/>
  <c r="R13" i="7" s="1"/>
  <c r="M13" i="7"/>
  <c r="P12" i="7"/>
  <c r="Q12" i="7" s="1"/>
  <c r="S12" i="7" s="1"/>
  <c r="M12" i="7"/>
  <c r="S11" i="7"/>
  <c r="Q11" i="7"/>
  <c r="R11" i="7" s="1"/>
  <c r="M11" i="7"/>
  <c r="P11" i="7" s="1"/>
  <c r="P10" i="7"/>
  <c r="Q10" i="7" s="1"/>
  <c r="R10" i="7" s="1"/>
  <c r="M10" i="7"/>
  <c r="S9" i="7"/>
  <c r="P9" i="7"/>
  <c r="Q9" i="7" s="1"/>
  <c r="R9" i="7" s="1"/>
  <c r="M9" i="7"/>
  <c r="P8" i="7"/>
  <c r="Q8" i="7" s="1"/>
  <c r="S8" i="7" s="1"/>
  <c r="M8" i="7"/>
  <c r="S7" i="7"/>
  <c r="Q7" i="7"/>
  <c r="R7" i="7" s="1"/>
  <c r="M7" i="7"/>
  <c r="P7" i="7" s="1"/>
  <c r="P6" i="7"/>
  <c r="Q6" i="7" s="1"/>
  <c r="R6" i="7" s="1"/>
  <c r="M6" i="7"/>
  <c r="S5" i="7"/>
  <c r="P5" i="7"/>
  <c r="Q5" i="7" s="1"/>
  <c r="R5" i="7" s="1"/>
  <c r="M5" i="7"/>
  <c r="P4" i="7"/>
  <c r="Q4" i="7" s="1"/>
  <c r="S4" i="7" s="1"/>
  <c r="M4" i="7"/>
  <c r="S3" i="7"/>
  <c r="R3" i="7"/>
  <c r="P3" i="7"/>
  <c r="M3" i="7"/>
  <c r="S86" i="6"/>
  <c r="Q86" i="6"/>
  <c r="R86" i="6" s="1"/>
  <c r="M86" i="6"/>
  <c r="P86" i="6" s="1"/>
  <c r="P85" i="6"/>
  <c r="Q85" i="6" s="1"/>
  <c r="R85" i="6" s="1"/>
  <c r="M85" i="6"/>
  <c r="S84" i="6"/>
  <c r="P84" i="6"/>
  <c r="Q84" i="6" s="1"/>
  <c r="R84" i="6" s="1"/>
  <c r="M84" i="6"/>
  <c r="Q83" i="6"/>
  <c r="R83" i="6" s="1"/>
  <c r="N83" i="6"/>
  <c r="M83" i="6"/>
  <c r="P83" i="6" s="1"/>
  <c r="Q82" i="6"/>
  <c r="R82" i="6" s="1"/>
  <c r="N82" i="6"/>
  <c r="P82" i="6" s="1"/>
  <c r="M82" i="6"/>
  <c r="Q81" i="6"/>
  <c r="R81" i="6" s="1"/>
  <c r="N81" i="6"/>
  <c r="M81" i="6"/>
  <c r="P81" i="6" s="1"/>
  <c r="Q80" i="6"/>
  <c r="R80" i="6" s="1"/>
  <c r="M80" i="6"/>
  <c r="P80" i="6" s="1"/>
  <c r="R79" i="6"/>
  <c r="P79" i="6"/>
  <c r="Q79" i="6" s="1"/>
  <c r="S79" i="6" s="1"/>
  <c r="M79" i="6"/>
  <c r="N78" i="6"/>
  <c r="M78" i="6"/>
  <c r="P78" i="6" s="1"/>
  <c r="Q78" i="6" s="1"/>
  <c r="Q77" i="6"/>
  <c r="R77" i="6" s="1"/>
  <c r="M77" i="6"/>
  <c r="P77" i="6" s="1"/>
  <c r="R76" i="6"/>
  <c r="P76" i="6"/>
  <c r="Q76" i="6" s="1"/>
  <c r="S76" i="6" s="1"/>
  <c r="M76" i="6"/>
  <c r="Q75" i="6"/>
  <c r="R75" i="6" s="1"/>
  <c r="M75" i="6"/>
  <c r="P75" i="6" s="1"/>
  <c r="R74" i="6"/>
  <c r="P74" i="6"/>
  <c r="Q74" i="6" s="1"/>
  <c r="S74" i="6" s="1"/>
  <c r="M74" i="6"/>
  <c r="Q73" i="6"/>
  <c r="R73" i="6" s="1"/>
  <c r="N73" i="6"/>
  <c r="P73" i="6" s="1"/>
  <c r="M73" i="6"/>
  <c r="N72" i="6"/>
  <c r="M72" i="6"/>
  <c r="P72" i="6" s="1"/>
  <c r="Q72" i="6" s="1"/>
  <c r="Q71" i="6"/>
  <c r="R71" i="6" s="1"/>
  <c r="M71" i="6"/>
  <c r="P71" i="6" s="1"/>
  <c r="R70" i="6"/>
  <c r="P70" i="6"/>
  <c r="Q70" i="6" s="1"/>
  <c r="S70" i="6" s="1"/>
  <c r="M70" i="6"/>
  <c r="Q69" i="6"/>
  <c r="R69" i="6" s="1"/>
  <c r="M69" i="6"/>
  <c r="P69" i="6" s="1"/>
  <c r="R68" i="6"/>
  <c r="P68" i="6"/>
  <c r="Q68" i="6" s="1"/>
  <c r="S68" i="6" s="1"/>
  <c r="M68" i="6"/>
  <c r="N67" i="6"/>
  <c r="M67" i="6"/>
  <c r="P67" i="6" s="1"/>
  <c r="Q67" i="6" s="1"/>
  <c r="Q66" i="6"/>
  <c r="R66" i="6" s="1"/>
  <c r="M66" i="6"/>
  <c r="P66" i="6" s="1"/>
  <c r="N65" i="6"/>
  <c r="M65" i="6"/>
  <c r="P65" i="6" s="1"/>
  <c r="Q65" i="6" s="1"/>
  <c r="R64" i="6"/>
  <c r="P64" i="6"/>
  <c r="Q64" i="6" s="1"/>
  <c r="S64" i="6" s="1"/>
  <c r="M64" i="6"/>
  <c r="Q63" i="6"/>
  <c r="R63" i="6" s="1"/>
  <c r="M63" i="6"/>
  <c r="P63" i="6" s="1"/>
  <c r="R62" i="6"/>
  <c r="P62" i="6"/>
  <c r="Q62" i="6" s="1"/>
  <c r="S62" i="6" s="1"/>
  <c r="M62" i="6"/>
  <c r="M61" i="6"/>
  <c r="P61" i="6" s="1"/>
  <c r="Q61" i="6" s="1"/>
  <c r="R60" i="6"/>
  <c r="P60" i="6"/>
  <c r="Q60" i="6" s="1"/>
  <c r="S60" i="6" s="1"/>
  <c r="M60" i="6"/>
  <c r="Q59" i="6"/>
  <c r="R59" i="6" s="1"/>
  <c r="M59" i="6"/>
  <c r="P59" i="6" s="1"/>
  <c r="P58" i="6"/>
  <c r="Q58" i="6" s="1"/>
  <c r="S58" i="6" s="1"/>
  <c r="M58" i="6"/>
  <c r="M57" i="6"/>
  <c r="P57" i="6" s="1"/>
  <c r="Q57" i="6" s="1"/>
  <c r="R56" i="6"/>
  <c r="P56" i="6"/>
  <c r="Q56" i="6" s="1"/>
  <c r="S56" i="6" s="1"/>
  <c r="M56" i="6"/>
  <c r="Q55" i="6"/>
  <c r="R55" i="6" s="1"/>
  <c r="M55" i="6"/>
  <c r="P55" i="6" s="1"/>
  <c r="P54" i="6"/>
  <c r="Q54" i="6" s="1"/>
  <c r="S54" i="6" s="1"/>
  <c r="M54" i="6"/>
  <c r="M53" i="6"/>
  <c r="P53" i="6" s="1"/>
  <c r="Q53" i="6" s="1"/>
  <c r="R52" i="6"/>
  <c r="P52" i="6"/>
  <c r="Q52" i="6" s="1"/>
  <c r="S52" i="6" s="1"/>
  <c r="M52" i="6"/>
  <c r="Q51" i="6"/>
  <c r="R51" i="6" s="1"/>
  <c r="M51" i="6"/>
  <c r="P51" i="6" s="1"/>
  <c r="P50" i="6"/>
  <c r="Q50" i="6" s="1"/>
  <c r="S50" i="6" s="1"/>
  <c r="M50" i="6"/>
  <c r="M49" i="6"/>
  <c r="P49" i="6" s="1"/>
  <c r="Q49" i="6" s="1"/>
  <c r="P48" i="6"/>
  <c r="Q48" i="6" s="1"/>
  <c r="M48" i="6"/>
  <c r="N47" i="6"/>
  <c r="M47" i="6"/>
  <c r="P46" i="6"/>
  <c r="Q46" i="6" s="1"/>
  <c r="M46" i="6"/>
  <c r="Q45" i="6"/>
  <c r="R45" i="6" s="1"/>
  <c r="P45" i="6"/>
  <c r="M45" i="6"/>
  <c r="M44" i="6"/>
  <c r="P44" i="6" s="1"/>
  <c r="Q44" i="6" s="1"/>
  <c r="M43" i="6"/>
  <c r="P43" i="6" s="1"/>
  <c r="Q43" i="6" s="1"/>
  <c r="P42" i="6"/>
  <c r="Q42" i="6" s="1"/>
  <c r="N42" i="6"/>
  <c r="M42" i="6"/>
  <c r="N41" i="6"/>
  <c r="M41" i="6"/>
  <c r="P41" i="6" s="1"/>
  <c r="Q41" i="6" s="1"/>
  <c r="P40" i="6"/>
  <c r="Q40" i="6" s="1"/>
  <c r="M40" i="6"/>
  <c r="Q39" i="6"/>
  <c r="R39" i="6" s="1"/>
  <c r="P39" i="6"/>
  <c r="M39" i="6"/>
  <c r="M38" i="6"/>
  <c r="P38" i="6" s="1"/>
  <c r="Q38" i="6" s="1"/>
  <c r="M37" i="6"/>
  <c r="P37" i="6" s="1"/>
  <c r="Q37" i="6" s="1"/>
  <c r="P36" i="6"/>
  <c r="Q36" i="6" s="1"/>
  <c r="M36" i="6"/>
  <c r="Q35" i="6"/>
  <c r="R35" i="6" s="1"/>
  <c r="P35" i="6"/>
  <c r="M35" i="6"/>
  <c r="M34" i="6"/>
  <c r="P34" i="6" s="1"/>
  <c r="Q34" i="6" s="1"/>
  <c r="N33" i="6"/>
  <c r="M33" i="6"/>
  <c r="P33" i="6" s="1"/>
  <c r="Q33" i="6" s="1"/>
  <c r="Q32" i="6"/>
  <c r="R32" i="6" s="1"/>
  <c r="P32" i="6"/>
  <c r="M32" i="6"/>
  <c r="M31" i="6"/>
  <c r="P31" i="6" s="1"/>
  <c r="Q31" i="6" s="1"/>
  <c r="M30" i="6"/>
  <c r="P30" i="6" s="1"/>
  <c r="Q30" i="6" s="1"/>
  <c r="P29" i="6"/>
  <c r="Q29" i="6" s="1"/>
  <c r="M29" i="6"/>
  <c r="Q28" i="6"/>
  <c r="R28" i="6" s="1"/>
  <c r="P28" i="6"/>
  <c r="M28" i="6"/>
  <c r="M27" i="6"/>
  <c r="P27" i="6" s="1"/>
  <c r="Q27" i="6" s="1"/>
  <c r="M26" i="6"/>
  <c r="P26" i="6" s="1"/>
  <c r="Q26" i="6" s="1"/>
  <c r="P25" i="6"/>
  <c r="Q25" i="6" s="1"/>
  <c r="M25" i="6"/>
  <c r="Q24" i="6"/>
  <c r="R24" i="6" s="1"/>
  <c r="P24" i="6"/>
  <c r="M24" i="6"/>
  <c r="M23" i="6"/>
  <c r="P23" i="6" s="1"/>
  <c r="Q23" i="6" s="1"/>
  <c r="M22" i="6"/>
  <c r="P22" i="6" s="1"/>
  <c r="Q22" i="6" s="1"/>
  <c r="P21" i="6"/>
  <c r="Q21" i="6" s="1"/>
  <c r="M21" i="6"/>
  <c r="Q20" i="6"/>
  <c r="R20" i="6" s="1"/>
  <c r="P20" i="6"/>
  <c r="M20" i="6"/>
  <c r="M19" i="6"/>
  <c r="P19" i="6" s="1"/>
  <c r="Q19" i="6" s="1"/>
  <c r="M18" i="6"/>
  <c r="P18" i="6" s="1"/>
  <c r="Q18" i="6" s="1"/>
  <c r="P17" i="6"/>
  <c r="Q17" i="6" s="1"/>
  <c r="M17" i="6"/>
  <c r="Q16" i="6"/>
  <c r="R16" i="6" s="1"/>
  <c r="P16" i="6"/>
  <c r="M16" i="6"/>
  <c r="M15" i="6"/>
  <c r="P15" i="6" s="1"/>
  <c r="Q15" i="6" s="1"/>
  <c r="M14" i="6"/>
  <c r="P14" i="6" s="1"/>
  <c r="Q14" i="6" s="1"/>
  <c r="P13" i="6"/>
  <c r="Q13" i="6" s="1"/>
  <c r="M13" i="6"/>
  <c r="Q12" i="6"/>
  <c r="P12" i="6"/>
  <c r="M12" i="6"/>
  <c r="M11" i="6"/>
  <c r="P11" i="6" s="1"/>
  <c r="Q11" i="6" s="1"/>
  <c r="S11" i="6" s="1"/>
  <c r="S10" i="6"/>
  <c r="M10" i="6"/>
  <c r="P10" i="6" s="1"/>
  <c r="Q10" i="6" s="1"/>
  <c r="R10" i="6" s="1"/>
  <c r="P9" i="6"/>
  <c r="Q9" i="6" s="1"/>
  <c r="M9" i="6"/>
  <c r="Q8" i="6"/>
  <c r="P8" i="6"/>
  <c r="M8" i="6"/>
  <c r="R7" i="6"/>
  <c r="M7" i="6"/>
  <c r="P7" i="6" s="1"/>
  <c r="Q7" i="6" s="1"/>
  <c r="S7" i="6" s="1"/>
  <c r="M6" i="6"/>
  <c r="P6" i="6" s="1"/>
  <c r="Q6" i="6" s="1"/>
  <c r="R6" i="6" s="1"/>
  <c r="P5" i="6"/>
  <c r="Q5" i="6" s="1"/>
  <c r="N5" i="6"/>
  <c r="M5" i="6"/>
  <c r="M4" i="6"/>
  <c r="P4" i="6" s="1"/>
  <c r="Q4" i="6" s="1"/>
  <c r="S4" i="6" s="1"/>
  <c r="S3" i="6"/>
  <c r="M3" i="6"/>
  <c r="P3" i="6" s="1"/>
  <c r="Q3" i="6" s="1"/>
  <c r="R3" i="6" s="1"/>
  <c r="P104" i="5"/>
  <c r="Q104" i="5" s="1"/>
  <c r="M104" i="5"/>
  <c r="Q103" i="5"/>
  <c r="P103" i="5"/>
  <c r="M103" i="5"/>
  <c r="R102" i="5"/>
  <c r="M102" i="5"/>
  <c r="P102" i="5" s="1"/>
  <c r="Q102" i="5" s="1"/>
  <c r="S102" i="5" s="1"/>
  <c r="N101" i="5"/>
  <c r="M101" i="5"/>
  <c r="P101" i="5" s="1"/>
  <c r="Q101" i="5" s="1"/>
  <c r="R101" i="5" s="1"/>
  <c r="Q100" i="5"/>
  <c r="P100" i="5"/>
  <c r="M100" i="5"/>
  <c r="R99" i="5"/>
  <c r="M99" i="5"/>
  <c r="P99" i="5" s="1"/>
  <c r="Q99" i="5" s="1"/>
  <c r="S99" i="5" s="1"/>
  <c r="M98" i="5"/>
  <c r="P98" i="5" s="1"/>
  <c r="Q98" i="5" s="1"/>
  <c r="R98" i="5" s="1"/>
  <c r="P97" i="5"/>
  <c r="Q97" i="5" s="1"/>
  <c r="M97" i="5"/>
  <c r="Q96" i="5"/>
  <c r="P96" i="5"/>
  <c r="M96" i="5"/>
  <c r="M95" i="5"/>
  <c r="P95" i="5" s="1"/>
  <c r="Q95" i="5" s="1"/>
  <c r="S94" i="5"/>
  <c r="R94" i="5"/>
  <c r="M94" i="5"/>
  <c r="P94" i="5" s="1"/>
  <c r="Q94" i="5" s="1"/>
  <c r="P93" i="5"/>
  <c r="Q93" i="5" s="1"/>
  <c r="R93" i="5" s="1"/>
  <c r="M93" i="5"/>
  <c r="P92" i="5"/>
  <c r="Q92" i="5" s="1"/>
  <c r="N92" i="5"/>
  <c r="M92" i="5"/>
  <c r="N91" i="5"/>
  <c r="M91" i="5"/>
  <c r="P90" i="5"/>
  <c r="Q90" i="5" s="1"/>
  <c r="N90" i="5"/>
  <c r="M90" i="5"/>
  <c r="R89" i="5"/>
  <c r="P89" i="5"/>
  <c r="Q89" i="5" s="1"/>
  <c r="S89" i="5" s="1"/>
  <c r="N89" i="5"/>
  <c r="M89" i="5"/>
  <c r="R88" i="5"/>
  <c r="Q88" i="5"/>
  <c r="S88" i="5" s="1"/>
  <c r="P88" i="5"/>
  <c r="M88" i="5"/>
  <c r="N87" i="5"/>
  <c r="M87" i="5"/>
  <c r="P87" i="5" s="1"/>
  <c r="Q87" i="5" s="1"/>
  <c r="N86" i="5"/>
  <c r="P86" i="5" s="1"/>
  <c r="Q86" i="5" s="1"/>
  <c r="M86" i="5"/>
  <c r="N85" i="5"/>
  <c r="M85" i="5"/>
  <c r="Q84" i="5"/>
  <c r="R84" i="5" s="1"/>
  <c r="P84" i="5"/>
  <c r="M84" i="5"/>
  <c r="Q83" i="5"/>
  <c r="S83" i="5" s="1"/>
  <c r="P83" i="5"/>
  <c r="M83" i="5"/>
  <c r="R82" i="5"/>
  <c r="Q82" i="5"/>
  <c r="S82" i="5" s="1"/>
  <c r="M82" i="5"/>
  <c r="P82" i="5" s="1"/>
  <c r="R81" i="5"/>
  <c r="P81" i="5"/>
  <c r="Q81" i="5" s="1"/>
  <c r="S81" i="5" s="1"/>
  <c r="M81" i="5"/>
  <c r="Q80" i="5"/>
  <c r="R80" i="5" s="1"/>
  <c r="P80" i="5"/>
  <c r="M80" i="5"/>
  <c r="Q79" i="5"/>
  <c r="S79" i="5" s="1"/>
  <c r="P79" i="5"/>
  <c r="M79" i="5"/>
  <c r="R78" i="5"/>
  <c r="Q78" i="5"/>
  <c r="S78" i="5" s="1"/>
  <c r="M78" i="5"/>
  <c r="P78" i="5" s="1"/>
  <c r="R77" i="5"/>
  <c r="P77" i="5"/>
  <c r="Q77" i="5" s="1"/>
  <c r="S77" i="5" s="1"/>
  <c r="M77" i="5"/>
  <c r="Q76" i="5"/>
  <c r="R76" i="5" s="1"/>
  <c r="P76" i="5"/>
  <c r="M76" i="5"/>
  <c r="Q75" i="5"/>
  <c r="S75" i="5" s="1"/>
  <c r="P75" i="5"/>
  <c r="M75" i="5"/>
  <c r="N74" i="5"/>
  <c r="M74" i="5"/>
  <c r="S73" i="5"/>
  <c r="Q73" i="5"/>
  <c r="R73" i="5" s="1"/>
  <c r="P73" i="5"/>
  <c r="M73" i="5"/>
  <c r="R72" i="5"/>
  <c r="Q72" i="5"/>
  <c r="S72" i="5" s="1"/>
  <c r="P72" i="5"/>
  <c r="M72" i="5"/>
  <c r="M71" i="5"/>
  <c r="P71" i="5" s="1"/>
  <c r="Q71" i="5" s="1"/>
  <c r="P70" i="5"/>
  <c r="Q70" i="5" s="1"/>
  <c r="M70" i="5"/>
  <c r="Q69" i="5"/>
  <c r="R69" i="5" s="1"/>
  <c r="P69" i="5"/>
  <c r="M69" i="5"/>
  <c r="R68" i="5"/>
  <c r="Q68" i="5"/>
  <c r="S68" i="5" s="1"/>
  <c r="P68" i="5"/>
  <c r="M68" i="5"/>
  <c r="M67" i="5"/>
  <c r="P67" i="5" s="1"/>
  <c r="Q67" i="5" s="1"/>
  <c r="P66" i="5"/>
  <c r="Q66" i="5" s="1"/>
  <c r="M66" i="5"/>
  <c r="Q65" i="5"/>
  <c r="R65" i="5" s="1"/>
  <c r="P65" i="5"/>
  <c r="M65" i="5"/>
  <c r="R64" i="5"/>
  <c r="Q64" i="5"/>
  <c r="S64" i="5" s="1"/>
  <c r="P64" i="5"/>
  <c r="M64" i="5"/>
  <c r="M63" i="5"/>
  <c r="P63" i="5" s="1"/>
  <c r="Q63" i="5" s="1"/>
  <c r="P62" i="5"/>
  <c r="Q62" i="5" s="1"/>
  <c r="N62" i="5"/>
  <c r="K62" i="5"/>
  <c r="R61" i="5"/>
  <c r="Q61" i="5"/>
  <c r="S61" i="5" s="1"/>
  <c r="P61" i="5"/>
  <c r="M61" i="5"/>
  <c r="M60" i="5"/>
  <c r="P60" i="5" s="1"/>
  <c r="Q60" i="5" s="1"/>
  <c r="P59" i="5"/>
  <c r="Q59" i="5" s="1"/>
  <c r="N59" i="5"/>
  <c r="K59" i="5"/>
  <c r="R58" i="5"/>
  <c r="Q58" i="5"/>
  <c r="S58" i="5" s="1"/>
  <c r="P58" i="5"/>
  <c r="M58" i="5"/>
  <c r="M57" i="5"/>
  <c r="P57" i="5" s="1"/>
  <c r="Q57" i="5" s="1"/>
  <c r="P56" i="5"/>
  <c r="Q56" i="5" s="1"/>
  <c r="M56" i="5"/>
  <c r="Q55" i="5"/>
  <c r="R55" i="5" s="1"/>
  <c r="P55" i="5"/>
  <c r="M55" i="5"/>
  <c r="R54" i="5"/>
  <c r="Q54" i="5"/>
  <c r="S54" i="5" s="1"/>
  <c r="P54" i="5"/>
  <c r="N54" i="5"/>
  <c r="K54" i="5"/>
  <c r="P53" i="5"/>
  <c r="Q53" i="5" s="1"/>
  <c r="M53" i="5"/>
  <c r="Q52" i="5"/>
  <c r="R52" i="5" s="1"/>
  <c r="P52" i="5"/>
  <c r="M52" i="5"/>
  <c r="R51" i="5"/>
  <c r="Q51" i="5"/>
  <c r="S51" i="5" s="1"/>
  <c r="P51" i="5"/>
  <c r="M51" i="5"/>
  <c r="N50" i="5"/>
  <c r="P50" i="5" s="1"/>
  <c r="Q50" i="5" s="1"/>
  <c r="K50" i="5"/>
  <c r="Q49" i="5"/>
  <c r="R49" i="5" s="1"/>
  <c r="P49" i="5"/>
  <c r="M49" i="5"/>
  <c r="R48" i="5"/>
  <c r="Q48" i="5"/>
  <c r="S48" i="5" s="1"/>
  <c r="P48" i="5"/>
  <c r="M48" i="5"/>
  <c r="M47" i="5"/>
  <c r="P47" i="5" s="1"/>
  <c r="Q47" i="5" s="1"/>
  <c r="P46" i="5"/>
  <c r="Q46" i="5" s="1"/>
  <c r="N46" i="5"/>
  <c r="K46" i="5"/>
  <c r="R45" i="5"/>
  <c r="Q45" i="5"/>
  <c r="S45" i="5" s="1"/>
  <c r="P45" i="5"/>
  <c r="M45" i="5"/>
  <c r="M44" i="5"/>
  <c r="P44" i="5" s="1"/>
  <c r="Q44" i="5" s="1"/>
  <c r="P43" i="5"/>
  <c r="Q43" i="5" s="1"/>
  <c r="M43" i="5"/>
  <c r="Q42" i="5"/>
  <c r="R42" i="5" s="1"/>
  <c r="P42" i="5"/>
  <c r="M42" i="5"/>
  <c r="R41" i="5"/>
  <c r="Q41" i="5"/>
  <c r="S41" i="5" s="1"/>
  <c r="P41" i="5"/>
  <c r="M41" i="5"/>
  <c r="M40" i="5"/>
  <c r="P40" i="5" s="1"/>
  <c r="Q40" i="5" s="1"/>
  <c r="P39" i="5"/>
  <c r="Q39" i="5" s="1"/>
  <c r="M39" i="5"/>
  <c r="Q38" i="5"/>
  <c r="R38" i="5" s="1"/>
  <c r="P38" i="5"/>
  <c r="M38" i="5"/>
  <c r="R37" i="5"/>
  <c r="Q37" i="5"/>
  <c r="S37" i="5" s="1"/>
  <c r="P37" i="5"/>
  <c r="M37" i="5"/>
  <c r="M36" i="5"/>
  <c r="P36" i="5" s="1"/>
  <c r="Q36" i="5" s="1"/>
  <c r="P35" i="5"/>
  <c r="Q35" i="5" s="1"/>
  <c r="M35" i="5"/>
  <c r="Q34" i="5"/>
  <c r="R34" i="5" s="1"/>
  <c r="P34" i="5"/>
  <c r="N34" i="5"/>
  <c r="K34" i="5"/>
  <c r="M33" i="5"/>
  <c r="P33" i="5" s="1"/>
  <c r="Q33" i="5" s="1"/>
  <c r="P32" i="5"/>
  <c r="Q32" i="5" s="1"/>
  <c r="M32" i="5"/>
  <c r="Q31" i="5"/>
  <c r="R31" i="5" s="1"/>
  <c r="P31" i="5"/>
  <c r="K31" i="5"/>
  <c r="R30" i="5"/>
  <c r="Q30" i="5"/>
  <c r="S30" i="5" s="1"/>
  <c r="P30" i="5"/>
  <c r="M30" i="5"/>
  <c r="M29" i="5"/>
  <c r="P29" i="5" s="1"/>
  <c r="Q29" i="5" s="1"/>
  <c r="P28" i="5"/>
  <c r="Q28" i="5" s="1"/>
  <c r="M28" i="5"/>
  <c r="Q27" i="5"/>
  <c r="R27" i="5" s="1"/>
  <c r="P27" i="5"/>
  <c r="M27" i="5"/>
  <c r="R26" i="5"/>
  <c r="Q26" i="5"/>
  <c r="S26" i="5" s="1"/>
  <c r="P26" i="5"/>
  <c r="N26" i="5"/>
  <c r="K26" i="5"/>
  <c r="P25" i="5"/>
  <c r="Q25" i="5" s="1"/>
  <c r="M25" i="5"/>
  <c r="Q24" i="5"/>
  <c r="R24" i="5" s="1"/>
  <c r="P24" i="5"/>
  <c r="M24" i="5"/>
  <c r="N23" i="5"/>
  <c r="M23" i="5"/>
  <c r="P23" i="5" s="1"/>
  <c r="Q23" i="5" s="1"/>
  <c r="P22" i="5"/>
  <c r="Q22" i="5" s="1"/>
  <c r="M22" i="5"/>
  <c r="Q21" i="5"/>
  <c r="R21" i="5" s="1"/>
  <c r="P21" i="5"/>
  <c r="N21" i="5"/>
  <c r="K21" i="5"/>
  <c r="M20" i="5"/>
  <c r="P20" i="5" s="1"/>
  <c r="Q20" i="5" s="1"/>
  <c r="R20" i="5" s="1"/>
  <c r="P19" i="5"/>
  <c r="Q19" i="5" s="1"/>
  <c r="M19" i="5"/>
  <c r="Q18" i="5"/>
  <c r="P18" i="5"/>
  <c r="M18" i="5"/>
  <c r="R17" i="5"/>
  <c r="Q17" i="5"/>
  <c r="S17" i="5" s="1"/>
  <c r="P17" i="5"/>
  <c r="M17" i="5"/>
  <c r="S16" i="5"/>
  <c r="M16" i="5"/>
  <c r="P16" i="5" s="1"/>
  <c r="Q16" i="5" s="1"/>
  <c r="R16" i="5" s="1"/>
  <c r="P15" i="5"/>
  <c r="Q15" i="5" s="1"/>
  <c r="M15" i="5"/>
  <c r="Q14" i="5"/>
  <c r="P14" i="5"/>
  <c r="M14" i="5"/>
  <c r="R13" i="5"/>
  <c r="Q13" i="5"/>
  <c r="S13" i="5" s="1"/>
  <c r="P13" i="5"/>
  <c r="K13" i="5"/>
  <c r="S12" i="5"/>
  <c r="R12" i="5"/>
  <c r="Q12" i="5"/>
  <c r="P12" i="5"/>
  <c r="K12" i="5"/>
  <c r="P11" i="5"/>
  <c r="Q11" i="5" s="1"/>
  <c r="M11" i="5"/>
  <c r="Q10" i="5"/>
  <c r="P10" i="5"/>
  <c r="M10" i="5"/>
  <c r="R9" i="5"/>
  <c r="Q9" i="5"/>
  <c r="S9" i="5" s="1"/>
  <c r="P9" i="5"/>
  <c r="R8" i="5"/>
  <c r="Q8" i="5"/>
  <c r="S8" i="5" s="1"/>
  <c r="P8" i="5"/>
  <c r="M8" i="5"/>
  <c r="S7" i="5"/>
  <c r="M7" i="5"/>
  <c r="P7" i="5" s="1"/>
  <c r="Q7" i="5" s="1"/>
  <c r="R7" i="5" s="1"/>
  <c r="P6" i="5"/>
  <c r="Q6" i="5" s="1"/>
  <c r="K6" i="5"/>
  <c r="Q5" i="5"/>
  <c r="P5" i="5"/>
  <c r="K5" i="5"/>
  <c r="R4" i="5"/>
  <c r="Q4" i="5"/>
  <c r="S4" i="5" s="1"/>
  <c r="P4" i="5"/>
  <c r="K4" i="5"/>
  <c r="S3" i="5"/>
  <c r="R3" i="5"/>
  <c r="Q3" i="5"/>
  <c r="P3" i="5"/>
  <c r="K3" i="5"/>
  <c r="R5" i="4"/>
  <c r="Q5" i="4"/>
  <c r="S5" i="4" s="1"/>
  <c r="P5" i="4"/>
  <c r="Q6" i="4" s="1"/>
  <c r="K5" i="4"/>
  <c r="N4" i="4"/>
  <c r="M4" i="4"/>
  <c r="P4" i="4" s="1"/>
  <c r="Q4" i="4" s="1"/>
  <c r="R4" i="4" s="1"/>
  <c r="N3" i="4"/>
  <c r="K3" i="4"/>
  <c r="M3" i="4" s="1"/>
  <c r="P3" i="4" s="1"/>
  <c r="Q3" i="4" s="1"/>
  <c r="P31" i="3"/>
  <c r="Q31" i="3" s="1"/>
  <c r="N31" i="3"/>
  <c r="M31" i="3"/>
  <c r="R30" i="3"/>
  <c r="N30" i="3"/>
  <c r="M30" i="3"/>
  <c r="P30" i="3" s="1"/>
  <c r="Q30" i="3" s="1"/>
  <c r="S30" i="3" s="1"/>
  <c r="P29" i="3"/>
  <c r="Q29" i="3" s="1"/>
  <c r="N29" i="3"/>
  <c r="M29" i="3"/>
  <c r="N28" i="3"/>
  <c r="M28" i="3"/>
  <c r="P28" i="3" s="1"/>
  <c r="Q28" i="3" s="1"/>
  <c r="S28" i="3" s="1"/>
  <c r="P27" i="3"/>
  <c r="Q27" i="3" s="1"/>
  <c r="N27" i="3"/>
  <c r="M27" i="3"/>
  <c r="R26" i="3"/>
  <c r="N26" i="3"/>
  <c r="M26" i="3"/>
  <c r="P26" i="3" s="1"/>
  <c r="Q26" i="3" s="1"/>
  <c r="S26" i="3" s="1"/>
  <c r="P25" i="3"/>
  <c r="Q25" i="3" s="1"/>
  <c r="N25" i="3"/>
  <c r="M25" i="3"/>
  <c r="N24" i="3"/>
  <c r="M24" i="3"/>
  <c r="P24" i="3" s="1"/>
  <c r="Q24" i="3" s="1"/>
  <c r="S24" i="3" s="1"/>
  <c r="P23" i="3"/>
  <c r="Q23" i="3" s="1"/>
  <c r="N23" i="3"/>
  <c r="M23" i="3"/>
  <c r="R22" i="3"/>
  <c r="N22" i="3"/>
  <c r="M22" i="3"/>
  <c r="P22" i="3" s="1"/>
  <c r="Q22" i="3" s="1"/>
  <c r="S22" i="3" s="1"/>
  <c r="P21" i="3"/>
  <c r="Q21" i="3" s="1"/>
  <c r="N21" i="3"/>
  <c r="M21" i="3"/>
  <c r="N20" i="3"/>
  <c r="M20" i="3"/>
  <c r="P20" i="3" s="1"/>
  <c r="Q20" i="3" s="1"/>
  <c r="S20" i="3" s="1"/>
  <c r="P19" i="3"/>
  <c r="Q19" i="3" s="1"/>
  <c r="N19" i="3"/>
  <c r="M19" i="3"/>
  <c r="R18" i="3"/>
  <c r="N18" i="3"/>
  <c r="M18" i="3"/>
  <c r="P18" i="3" s="1"/>
  <c r="Q18" i="3" s="1"/>
  <c r="S18" i="3" s="1"/>
  <c r="P17" i="3"/>
  <c r="Q17" i="3" s="1"/>
  <c r="N17" i="3"/>
  <c r="M17" i="3"/>
  <c r="N16" i="3"/>
  <c r="M16" i="3"/>
  <c r="P16" i="3" s="1"/>
  <c r="Q16" i="3" s="1"/>
  <c r="S16" i="3" s="1"/>
  <c r="P15" i="3"/>
  <c r="Q15" i="3" s="1"/>
  <c r="N15" i="3"/>
  <c r="M15" i="3"/>
  <c r="R14" i="3"/>
  <c r="N14" i="3"/>
  <c r="M14" i="3"/>
  <c r="P14" i="3" s="1"/>
  <c r="Q14" i="3" s="1"/>
  <c r="S14" i="3" s="1"/>
  <c r="P13" i="3"/>
  <c r="Q13" i="3" s="1"/>
  <c r="N13" i="3"/>
  <c r="M13" i="3"/>
  <c r="N12" i="3"/>
  <c r="M12" i="3"/>
  <c r="P12" i="3" s="1"/>
  <c r="Q12" i="3" s="1"/>
  <c r="S12" i="3" s="1"/>
  <c r="P11" i="3"/>
  <c r="Q11" i="3" s="1"/>
  <c r="N11" i="3"/>
  <c r="M11" i="3"/>
  <c r="R10" i="3"/>
  <c r="N10" i="3"/>
  <c r="M10" i="3"/>
  <c r="P10" i="3" s="1"/>
  <c r="Q10" i="3" s="1"/>
  <c r="S10" i="3" s="1"/>
  <c r="P9" i="3"/>
  <c r="Q9" i="3" s="1"/>
  <c r="N9" i="3"/>
  <c r="M9" i="3"/>
  <c r="N8" i="3"/>
  <c r="M8" i="3"/>
  <c r="P8" i="3" s="1"/>
  <c r="Q8" i="3" s="1"/>
  <c r="S8" i="3" s="1"/>
  <c r="P7" i="3"/>
  <c r="Q7" i="3" s="1"/>
  <c r="N7" i="3"/>
  <c r="M7" i="3"/>
  <c r="R6" i="3"/>
  <c r="N6" i="3"/>
  <c r="M6" i="3"/>
  <c r="P6" i="3" s="1"/>
  <c r="Q6" i="3" s="1"/>
  <c r="S6" i="3" s="1"/>
  <c r="P5" i="3"/>
  <c r="Q5" i="3" s="1"/>
  <c r="N5" i="3"/>
  <c r="M5" i="3"/>
  <c r="N4" i="3"/>
  <c r="M4" i="3"/>
  <c r="P4" i="3" s="1"/>
  <c r="Q4" i="3" s="1"/>
  <c r="N3" i="3"/>
  <c r="M3" i="3"/>
  <c r="P3" i="3" s="1"/>
  <c r="Q3" i="3" s="1"/>
  <c r="N38" i="2"/>
  <c r="M38" i="2"/>
  <c r="P38" i="2" s="1"/>
  <c r="Q38" i="2" s="1"/>
  <c r="N37" i="2"/>
  <c r="M37" i="2"/>
  <c r="P37" i="2" s="1"/>
  <c r="Q37" i="2" s="1"/>
  <c r="N36" i="2"/>
  <c r="M36" i="2"/>
  <c r="P36" i="2" s="1"/>
  <c r="Q36" i="2" s="1"/>
  <c r="N35" i="2"/>
  <c r="M35" i="2"/>
  <c r="P35" i="2" s="1"/>
  <c r="Q35" i="2" s="1"/>
  <c r="N34" i="2"/>
  <c r="M34" i="2"/>
  <c r="P34" i="2" s="1"/>
  <c r="Q34" i="2" s="1"/>
  <c r="N33" i="2"/>
  <c r="M33" i="2"/>
  <c r="P33" i="2" s="1"/>
  <c r="Q33" i="2" s="1"/>
  <c r="N32" i="2"/>
  <c r="M32" i="2"/>
  <c r="P32" i="2" s="1"/>
  <c r="Q32" i="2" s="1"/>
  <c r="N31" i="2"/>
  <c r="M31" i="2"/>
  <c r="P31" i="2" s="1"/>
  <c r="Q31" i="2" s="1"/>
  <c r="N30" i="2"/>
  <c r="M30" i="2"/>
  <c r="P30" i="2" s="1"/>
  <c r="Q30" i="2" s="1"/>
  <c r="N29" i="2"/>
  <c r="M29" i="2"/>
  <c r="P29" i="2" s="1"/>
  <c r="Q29" i="2" s="1"/>
  <c r="P28" i="2"/>
  <c r="Q28" i="2" s="1"/>
  <c r="M28" i="2"/>
  <c r="N27" i="2"/>
  <c r="M27" i="2"/>
  <c r="Q26" i="2"/>
  <c r="R26" i="2" s="1"/>
  <c r="P26" i="2"/>
  <c r="N26" i="2"/>
  <c r="M26" i="2"/>
  <c r="N25" i="2"/>
  <c r="M25" i="2"/>
  <c r="P25" i="2" s="1"/>
  <c r="Q25" i="2" s="1"/>
  <c r="N24" i="2"/>
  <c r="P24" i="2" s="1"/>
  <c r="Q24" i="2" s="1"/>
  <c r="M24" i="2"/>
  <c r="N23" i="2"/>
  <c r="M23" i="2"/>
  <c r="Q22" i="2"/>
  <c r="R22" i="2" s="1"/>
  <c r="P22" i="2"/>
  <c r="N22" i="2"/>
  <c r="M22" i="2"/>
  <c r="N21" i="2"/>
  <c r="M21" i="2"/>
  <c r="P21" i="2" s="1"/>
  <c r="Q21" i="2" s="1"/>
  <c r="N20" i="2"/>
  <c r="P20" i="2" s="1"/>
  <c r="Q20" i="2" s="1"/>
  <c r="M20" i="2"/>
  <c r="Q19" i="2"/>
  <c r="S19" i="2" s="1"/>
  <c r="P19" i="2"/>
  <c r="N19" i="2"/>
  <c r="M19" i="2"/>
  <c r="N18" i="2"/>
  <c r="M18" i="2"/>
  <c r="P18" i="2" s="1"/>
  <c r="Q18" i="2" s="1"/>
  <c r="Q17" i="2"/>
  <c r="S17" i="2" s="1"/>
  <c r="P17" i="2"/>
  <c r="N17" i="2"/>
  <c r="M17" i="2"/>
  <c r="N16" i="2"/>
  <c r="M16" i="2"/>
  <c r="P16" i="2" s="1"/>
  <c r="Q16" i="2" s="1"/>
  <c r="Q15" i="2"/>
  <c r="S15" i="2" s="1"/>
  <c r="P15" i="2"/>
  <c r="N15" i="2"/>
  <c r="M15" i="2"/>
  <c r="N14" i="2"/>
  <c r="M14" i="2"/>
  <c r="P14" i="2" s="1"/>
  <c r="Q14" i="2" s="1"/>
  <c r="Q13" i="2"/>
  <c r="S13" i="2" s="1"/>
  <c r="P13" i="2"/>
  <c r="N13" i="2"/>
  <c r="M13" i="2"/>
  <c r="N12" i="2"/>
  <c r="M12" i="2"/>
  <c r="P12" i="2" s="1"/>
  <c r="Q12" i="2" s="1"/>
  <c r="Q11" i="2"/>
  <c r="S11" i="2" s="1"/>
  <c r="P11" i="2"/>
  <c r="N11" i="2"/>
  <c r="M11" i="2"/>
  <c r="N10" i="2"/>
  <c r="M10" i="2"/>
  <c r="P10" i="2" s="1"/>
  <c r="Q10" i="2" s="1"/>
  <c r="Q9" i="2"/>
  <c r="S9" i="2" s="1"/>
  <c r="P9" i="2"/>
  <c r="N9" i="2"/>
  <c r="M9" i="2"/>
  <c r="N8" i="2"/>
  <c r="M8" i="2"/>
  <c r="P8" i="2" s="1"/>
  <c r="Q8" i="2" s="1"/>
  <c r="Q7" i="2"/>
  <c r="S7" i="2" s="1"/>
  <c r="P7" i="2"/>
  <c r="N7" i="2"/>
  <c r="M7" i="2"/>
  <c r="N6" i="2"/>
  <c r="M6" i="2"/>
  <c r="P6" i="2" s="1"/>
  <c r="Q6" i="2" s="1"/>
  <c r="Q5" i="2"/>
  <c r="S5" i="2" s="1"/>
  <c r="P5" i="2"/>
  <c r="N5" i="2"/>
  <c r="M5" i="2"/>
  <c r="N4" i="2"/>
  <c r="M4" i="2"/>
  <c r="P4" i="2" s="1"/>
  <c r="Q4" i="2" s="1"/>
  <c r="Q3" i="2"/>
  <c r="S3" i="2" s="1"/>
  <c r="P3" i="2"/>
  <c r="N3" i="2"/>
  <c r="M3" i="2"/>
  <c r="R6" i="2" l="1"/>
  <c r="S6" i="2"/>
  <c r="R14" i="2"/>
  <c r="S14" i="2"/>
  <c r="S21" i="2"/>
  <c r="R21" i="2"/>
  <c r="S29" i="2"/>
  <c r="R29" i="2"/>
  <c r="S31" i="2"/>
  <c r="R31" i="2"/>
  <c r="S33" i="2"/>
  <c r="R33" i="2"/>
  <c r="S35" i="2"/>
  <c r="R35" i="2"/>
  <c r="S37" i="2"/>
  <c r="R37" i="2"/>
  <c r="S3" i="3"/>
  <c r="R3" i="3"/>
  <c r="S10" i="2"/>
  <c r="R10" i="2"/>
  <c r="S18" i="2"/>
  <c r="R18" i="2"/>
  <c r="R24" i="2"/>
  <c r="S24" i="2"/>
  <c r="S8" i="2"/>
  <c r="R8" i="2"/>
  <c r="R12" i="2"/>
  <c r="S12" i="2"/>
  <c r="S30" i="2"/>
  <c r="R30" i="2"/>
  <c r="S32" i="2"/>
  <c r="R32" i="2"/>
  <c r="S34" i="2"/>
  <c r="R34" i="2"/>
  <c r="S36" i="2"/>
  <c r="R36" i="2"/>
  <c r="S38" i="2"/>
  <c r="R38" i="2"/>
  <c r="S4" i="3"/>
  <c r="R4" i="3"/>
  <c r="S4" i="2"/>
  <c r="R4" i="2"/>
  <c r="R16" i="2"/>
  <c r="S16" i="2"/>
  <c r="S25" i="2"/>
  <c r="R25" i="2"/>
  <c r="R20" i="2"/>
  <c r="S20" i="2"/>
  <c r="S28" i="2"/>
  <c r="R28" i="2"/>
  <c r="R3" i="4"/>
  <c r="S3" i="4"/>
  <c r="R3" i="2"/>
  <c r="R5" i="2"/>
  <c r="R7" i="2"/>
  <c r="R9" i="2"/>
  <c r="R11" i="2"/>
  <c r="R13" i="2"/>
  <c r="R15" i="2"/>
  <c r="R17" i="2"/>
  <c r="R19" i="2"/>
  <c r="S22" i="2"/>
  <c r="S26" i="2"/>
  <c r="R18" i="5"/>
  <c r="S18" i="5"/>
  <c r="S20" i="5"/>
  <c r="S29" i="5"/>
  <c r="R29" i="5"/>
  <c r="S35" i="5"/>
  <c r="R35" i="5"/>
  <c r="S43" i="5"/>
  <c r="R43" i="5"/>
  <c r="S46" i="5"/>
  <c r="R46" i="5"/>
  <c r="S67" i="5"/>
  <c r="R67" i="5"/>
  <c r="R92" i="5"/>
  <c r="S92" i="5"/>
  <c r="P23" i="2"/>
  <c r="Q23" i="2" s="1"/>
  <c r="P27" i="2"/>
  <c r="Q27" i="2" s="1"/>
  <c r="S5" i="3"/>
  <c r="R5" i="3"/>
  <c r="S9" i="3"/>
  <c r="R9" i="3"/>
  <c r="S13" i="3"/>
  <c r="R13" i="3"/>
  <c r="S17" i="3"/>
  <c r="R17" i="3"/>
  <c r="S21" i="3"/>
  <c r="R21" i="3"/>
  <c r="S25" i="3"/>
  <c r="R25" i="3"/>
  <c r="S29" i="3"/>
  <c r="R29" i="3"/>
  <c r="S4" i="4"/>
  <c r="R5" i="5"/>
  <c r="S5" i="5"/>
  <c r="S11" i="5"/>
  <c r="R11" i="5"/>
  <c r="R14" i="5"/>
  <c r="S14" i="5"/>
  <c r="S25" i="5"/>
  <c r="R25" i="5"/>
  <c r="S32" i="5"/>
  <c r="R32" i="5"/>
  <c r="S36" i="5"/>
  <c r="R36" i="5"/>
  <c r="S44" i="5"/>
  <c r="R44" i="5"/>
  <c r="S47" i="5"/>
  <c r="R47" i="5"/>
  <c r="S56" i="5"/>
  <c r="R56" i="5"/>
  <c r="S59" i="5"/>
  <c r="R59" i="5"/>
  <c r="S62" i="5"/>
  <c r="R62" i="5"/>
  <c r="S70" i="5"/>
  <c r="R70" i="5"/>
  <c r="R8" i="3"/>
  <c r="R12" i="3"/>
  <c r="R16" i="3"/>
  <c r="R20" i="3"/>
  <c r="R24" i="3"/>
  <c r="R28" i="3"/>
  <c r="S19" i="5"/>
  <c r="R19" i="5"/>
  <c r="S22" i="5"/>
  <c r="R22" i="5"/>
  <c r="S33" i="5"/>
  <c r="R33" i="5"/>
  <c r="S39" i="5"/>
  <c r="R39" i="5"/>
  <c r="S50" i="5"/>
  <c r="R50" i="5"/>
  <c r="S57" i="5"/>
  <c r="R57" i="5"/>
  <c r="S60" i="5"/>
  <c r="R60" i="5"/>
  <c r="S63" i="5"/>
  <c r="R63" i="5"/>
  <c r="S71" i="5"/>
  <c r="R71" i="5"/>
  <c r="R86" i="5"/>
  <c r="S86" i="5"/>
  <c r="S95" i="5"/>
  <c r="R95" i="5"/>
  <c r="S7" i="3"/>
  <c r="R7" i="3"/>
  <c r="S11" i="3"/>
  <c r="R11" i="3"/>
  <c r="S15" i="3"/>
  <c r="R15" i="3"/>
  <c r="S19" i="3"/>
  <c r="R19" i="3"/>
  <c r="S23" i="3"/>
  <c r="R23" i="3"/>
  <c r="S27" i="3"/>
  <c r="R27" i="3"/>
  <c r="S31" i="3"/>
  <c r="R31" i="3"/>
  <c r="S6" i="5"/>
  <c r="R6" i="5"/>
  <c r="R10" i="5"/>
  <c r="S10" i="5"/>
  <c r="S15" i="5"/>
  <c r="R15" i="5"/>
  <c r="S23" i="5"/>
  <c r="R23" i="5"/>
  <c r="S28" i="5"/>
  <c r="R28" i="5"/>
  <c r="S40" i="5"/>
  <c r="R40" i="5"/>
  <c r="S53" i="5"/>
  <c r="R53" i="5"/>
  <c r="S66" i="5"/>
  <c r="R66" i="5"/>
  <c r="S87" i="5"/>
  <c r="R87" i="5"/>
  <c r="S90" i="5"/>
  <c r="R90" i="5"/>
  <c r="S21" i="5"/>
  <c r="S24" i="5"/>
  <c r="S27" i="5"/>
  <c r="S31" i="5"/>
  <c r="S34" i="5"/>
  <c r="S38" i="5"/>
  <c r="S42" i="5"/>
  <c r="S49" i="5"/>
  <c r="S52" i="5"/>
  <c r="S55" i="5"/>
  <c r="S65" i="5"/>
  <c r="S69" i="5"/>
  <c r="P85" i="5"/>
  <c r="Q85" i="5" s="1"/>
  <c r="R96" i="5"/>
  <c r="S96" i="5"/>
  <c r="S98" i="5"/>
  <c r="S101" i="5"/>
  <c r="S6" i="6"/>
  <c r="S13" i="6"/>
  <c r="R13" i="6"/>
  <c r="S18" i="6"/>
  <c r="R18" i="6"/>
  <c r="S23" i="6"/>
  <c r="R23" i="6"/>
  <c r="S29" i="6"/>
  <c r="R29" i="6"/>
  <c r="S34" i="6"/>
  <c r="R34" i="6"/>
  <c r="S40" i="6"/>
  <c r="R40" i="6"/>
  <c r="R46" i="6"/>
  <c r="S46" i="6"/>
  <c r="S48" i="6"/>
  <c r="R48" i="6"/>
  <c r="R6" i="4"/>
  <c r="P91" i="5"/>
  <c r="Q91" i="5" s="1"/>
  <c r="R100" i="5"/>
  <c r="S100" i="5"/>
  <c r="R103" i="5"/>
  <c r="S103" i="5"/>
  <c r="R8" i="6"/>
  <c r="S8" i="6"/>
  <c r="S14" i="6"/>
  <c r="R14" i="6"/>
  <c r="S19" i="6"/>
  <c r="R19" i="6"/>
  <c r="S25" i="6"/>
  <c r="R25" i="6"/>
  <c r="S30" i="6"/>
  <c r="R30" i="6"/>
  <c r="S36" i="6"/>
  <c r="R36" i="6"/>
  <c r="S41" i="6"/>
  <c r="R41" i="6"/>
  <c r="S42" i="6"/>
  <c r="R42" i="6"/>
  <c r="R49" i="6"/>
  <c r="S49" i="6"/>
  <c r="R53" i="6"/>
  <c r="S53" i="6"/>
  <c r="R57" i="6"/>
  <c r="S57" i="6"/>
  <c r="R61" i="6"/>
  <c r="S61" i="6"/>
  <c r="R78" i="6"/>
  <c r="S78" i="6"/>
  <c r="R27" i="7"/>
  <c r="S27" i="7"/>
  <c r="S97" i="5"/>
  <c r="R97" i="5"/>
  <c r="S5" i="6"/>
  <c r="R5" i="6"/>
  <c r="R12" i="6"/>
  <c r="S12" i="6"/>
  <c r="S15" i="6"/>
  <c r="R15" i="6"/>
  <c r="S21" i="6"/>
  <c r="R21" i="6"/>
  <c r="S26" i="6"/>
  <c r="R26" i="6"/>
  <c r="S31" i="6"/>
  <c r="R31" i="6"/>
  <c r="S33" i="6"/>
  <c r="R33" i="6"/>
  <c r="S37" i="6"/>
  <c r="R37" i="6"/>
  <c r="S43" i="6"/>
  <c r="R43" i="6"/>
  <c r="S65" i="6"/>
  <c r="R65" i="6"/>
  <c r="R67" i="6"/>
  <c r="S67" i="6"/>
  <c r="R72" i="6"/>
  <c r="S72" i="6"/>
  <c r="P74" i="5"/>
  <c r="Q74" i="5" s="1"/>
  <c r="R75" i="5"/>
  <c r="S76" i="5"/>
  <c r="R79" i="5"/>
  <c r="S80" i="5"/>
  <c r="R83" i="5"/>
  <c r="S84" i="5"/>
  <c r="S93" i="5"/>
  <c r="S104" i="5"/>
  <c r="R104" i="5"/>
  <c r="R4" i="6"/>
  <c r="S9" i="6"/>
  <c r="R9" i="6"/>
  <c r="R11" i="6"/>
  <c r="S17" i="6"/>
  <c r="R17" i="6"/>
  <c r="S22" i="6"/>
  <c r="R22" i="6"/>
  <c r="S27" i="6"/>
  <c r="R27" i="6"/>
  <c r="S38" i="6"/>
  <c r="R38" i="6"/>
  <c r="S44" i="6"/>
  <c r="R44" i="6"/>
  <c r="S16" i="6"/>
  <c r="S20" i="6"/>
  <c r="S24" i="6"/>
  <c r="S28" i="6"/>
  <c r="S32" i="6"/>
  <c r="S35" i="6"/>
  <c r="S39" i="6"/>
  <c r="S45" i="6"/>
  <c r="R50" i="6"/>
  <c r="R54" i="6"/>
  <c r="R58" i="6"/>
  <c r="S22" i="7"/>
  <c r="R22" i="7"/>
  <c r="R31" i="7"/>
  <c r="S31" i="7"/>
  <c r="R67" i="7"/>
  <c r="S67" i="7"/>
  <c r="R79" i="7"/>
  <c r="S79" i="7"/>
  <c r="S81" i="7"/>
  <c r="R81" i="7"/>
  <c r="P47" i="6"/>
  <c r="Q47" i="6" s="1"/>
  <c r="S66" i="6"/>
  <c r="S71" i="6"/>
  <c r="S73" i="6"/>
  <c r="S77" i="6"/>
  <c r="S85" i="6"/>
  <c r="S6" i="7"/>
  <c r="S10" i="7"/>
  <c r="S14" i="7"/>
  <c r="S18" i="7"/>
  <c r="R21" i="7"/>
  <c r="S26" i="7"/>
  <c r="R26" i="7"/>
  <c r="R63" i="7"/>
  <c r="S63" i="7"/>
  <c r="S65" i="7"/>
  <c r="S72" i="7"/>
  <c r="R72" i="7"/>
  <c r="R77" i="7"/>
  <c r="S77" i="7"/>
  <c r="R23" i="7"/>
  <c r="S23" i="7"/>
  <c r="S30" i="7"/>
  <c r="R30" i="7"/>
  <c r="S68" i="7"/>
  <c r="R68" i="7"/>
  <c r="R75" i="7"/>
  <c r="S75" i="7"/>
  <c r="S51" i="6"/>
  <c r="S55" i="6"/>
  <c r="S59" i="6"/>
  <c r="S63" i="6"/>
  <c r="S69" i="6"/>
  <c r="S75" i="6"/>
  <c r="S80" i="6"/>
  <c r="S81" i="6"/>
  <c r="S82" i="6"/>
  <c r="S83" i="6"/>
  <c r="R4" i="7"/>
  <c r="R8" i="7"/>
  <c r="R12" i="7"/>
  <c r="R16" i="7"/>
  <c r="R29" i="7"/>
  <c r="R35" i="7"/>
  <c r="R39" i="7"/>
  <c r="R43" i="7"/>
  <c r="R47" i="7"/>
  <c r="R51" i="7"/>
  <c r="R56" i="7"/>
  <c r="R60" i="7"/>
  <c r="S64" i="7"/>
  <c r="R64" i="7"/>
  <c r="R71" i="7"/>
  <c r="S71" i="7"/>
  <c r="S73" i="7"/>
  <c r="R76" i="7"/>
  <c r="S82" i="7"/>
  <c r="R82" i="7"/>
  <c r="R84" i="7"/>
  <c r="R62" i="7"/>
  <c r="R66" i="7"/>
  <c r="R70" i="7"/>
  <c r="R74" i="7"/>
  <c r="R78" i="7"/>
  <c r="S83" i="7"/>
  <c r="S86" i="7"/>
  <c r="R86" i="7"/>
  <c r="S87" i="7"/>
  <c r="R87" i="7"/>
  <c r="R85" i="7"/>
  <c r="S74" i="5" l="1"/>
  <c r="R74" i="5"/>
  <c r="S27" i="2"/>
  <c r="R27" i="2"/>
  <c r="S23" i="2"/>
  <c r="R23" i="2"/>
  <c r="R85" i="5"/>
  <c r="S85" i="5"/>
  <c r="S47" i="6"/>
  <c r="R47" i="6"/>
  <c r="R91" i="5"/>
  <c r="S91" i="5"/>
</calcChain>
</file>

<file path=xl/sharedStrings.xml><?xml version="1.0" encoding="utf-8"?>
<sst xmlns="http://schemas.openxmlformats.org/spreadsheetml/2006/main" count="2226" uniqueCount="302">
  <si>
    <t>CÁLCULO COM BASE NO ANO DE 2025</t>
  </si>
  <si>
    <t>FÓRMULA DO CÁLCULO DE RISCO</t>
  </si>
  <si>
    <t>CÁLCULO DA PRODUÇÃO BASEADO NO MEMORIAL ECONÔMICO SANITÁRIO</t>
  </si>
  <si>
    <t>R = (RV + RP + 2*RD)/4</t>
  </si>
  <si>
    <t>RV: RISCO ASSOCIADO AO VOLUME DE PRODUÇÃO</t>
  </si>
  <si>
    <t>RP: RISCO ASSOCIADO AO PRODUTO</t>
  </si>
  <si>
    <t>RD: RISCO ASSOCIADO AO DESEMPENHO DO ESTABELECIMENTO</t>
  </si>
  <si>
    <t>UF</t>
  </si>
  <si>
    <t>MUNICÍPIO</t>
  </si>
  <si>
    <t>ESTABELECIMENTO</t>
  </si>
  <si>
    <t>Nº DE REGISTRO NO SIE</t>
  </si>
  <si>
    <t>CPF/CNPJ DO ESTABELECIMENTO</t>
  </si>
  <si>
    <t>ÁREA DE ATUAÇÃO</t>
  </si>
  <si>
    <t>CLASSIFICAÇÃO DO ESTABELECIMENTO</t>
  </si>
  <si>
    <t>NOME PADRONIZADO</t>
  </si>
  <si>
    <t>CATEGORIA DO PRODUTO</t>
  </si>
  <si>
    <t>RP(i)</t>
  </si>
  <si>
    <t>VOLUME DE PRODUÇÃO (MÊS)</t>
  </si>
  <si>
    <t>UNIDADE DE MEDIDA</t>
  </si>
  <si>
    <t>RV</t>
  </si>
  <si>
    <t>RP</t>
  </si>
  <si>
    <t>RD</t>
  </si>
  <si>
    <t>_R_</t>
  </si>
  <si>
    <t>R</t>
  </si>
  <si>
    <t>ESTIMATIVA DE RISCO</t>
  </si>
  <si>
    <t>FREQUÊNCIA DE FISCALIZAÇÃO</t>
  </si>
  <si>
    <t>AM</t>
  </si>
  <si>
    <t>PESCADO</t>
  </si>
  <si>
    <t>UNIDADE DE BENEFICIAMENTO DE PESCADO E DERIVADOS</t>
  </si>
  <si>
    <t>PEIXE CONGELADO</t>
  </si>
  <si>
    <t>PRODUTOS EM NATUREZA</t>
  </si>
  <si>
    <t>KG</t>
  </si>
  <si>
    <t>PEIXE FRESCO</t>
  </si>
  <si>
    <t>CARNE MOÍDA CONGELADA DE PEIXE</t>
  </si>
  <si>
    <t>Nº DE REGISTRO DO ESTABELECIMENTO</t>
  </si>
  <si>
    <t>VOLUME DE PRODUÇÃO</t>
  </si>
  <si>
    <t>OVO</t>
  </si>
  <si>
    <t>UNIDADE DE BENEFICIAMENTO DE OVOS E DERIVADOS</t>
  </si>
  <si>
    <t>UND</t>
  </si>
  <si>
    <t>OVO DE CODORNA</t>
  </si>
  <si>
    <t>OVO INTEGRAL PASTEURIZADO RESFRIADO</t>
  </si>
  <si>
    <t>PRODUTOS SUBMETIDOS AO TRATAMENTO TÉRMICO - PASTEURIZAÇÃO</t>
  </si>
  <si>
    <t>CLARA DE OVO PASTEURIZADA RESFRIADA</t>
  </si>
  <si>
    <t>GEMA DE OVO PASTEURIZADA RESFRIADA</t>
  </si>
  <si>
    <t>GRANJA AVÍCOLA</t>
  </si>
  <si>
    <t>MEL</t>
  </si>
  <si>
    <t>ENTREPOSTO DE MEL E CERA DE ABELHA</t>
  </si>
  <si>
    <t>L</t>
  </si>
  <si>
    <t>MEL DE ABELHA INDÍGENAS</t>
  </si>
  <si>
    <t>'</t>
  </si>
  <si>
    <t>LEITE</t>
  </si>
  <si>
    <t>USINA DE BENEFICIAMENTO</t>
  </si>
  <si>
    <t>QUEIJO RALADO</t>
  </si>
  <si>
    <t xml:space="preserve">FÁBRICA DE LATICÍNIOS </t>
  </si>
  <si>
    <t>BEBIDA LACTEA FERMENTADA COM ADIÇÃO</t>
  </si>
  <si>
    <t>PRODUTO LÁCTEO FERMENTADO</t>
  </si>
  <si>
    <t>KG/L</t>
  </si>
  <si>
    <t>IOGURTE ADOÇADO INTEGRAL</t>
  </si>
  <si>
    <t>IOGURTE COM ADIÇÃO</t>
  </si>
  <si>
    <t>IOGURTE NATURAL</t>
  </si>
  <si>
    <t>MANTEIGA COMUM</t>
  </si>
  <si>
    <t>MANTEIGA</t>
  </si>
  <si>
    <t>MANTEIGA COMUM COM SAL</t>
  </si>
  <si>
    <t>--------------</t>
  </si>
  <si>
    <t>MANTEIGA COMUM SEM SAL</t>
  </si>
  <si>
    <t>MANTEIGA EXTRA SEM SAL</t>
  </si>
  <si>
    <t>QUEIJO PETIT SUISSE</t>
  </si>
  <si>
    <t>QUEIJO NÃO MATURADO</t>
  </si>
  <si>
    <t>QUEIJO MUSSARELA</t>
  </si>
  <si>
    <t>QUEIJO DE COALHO</t>
  </si>
  <si>
    <t>QUEIJO PROVOLONE FRESCO</t>
  </si>
  <si>
    <t>QUEIJO PRATO</t>
  </si>
  <si>
    <t>QUEIJO MATURADO</t>
  </si>
  <si>
    <t xml:space="preserve"> QUEIJO RALADO</t>
  </si>
  <si>
    <t>REQUEIJÃO CREMOSO</t>
  </si>
  <si>
    <t>PRODUTO LÁCTEO FUNDIDO</t>
  </si>
  <si>
    <t>RICOTA FRESCA</t>
  </si>
  <si>
    <t>RICOTA</t>
  </si>
  <si>
    <t>SOBREMESA LÁCTEA</t>
  </si>
  <si>
    <t>LEITE EM PÓ INTEGRAL</t>
  </si>
  <si>
    <t>PRODUTO LÁCTEO EM PÓ</t>
  </si>
  <si>
    <t>COMPOSTO LACTEO COM ADIÇÃO</t>
  </si>
  <si>
    <t>LEITE EM PÓ DESNATADO INSTANTANEO</t>
  </si>
  <si>
    <t>LEITE PASTEURIZADO INTEGRAL</t>
  </si>
  <si>
    <t>PRODUTO LACTEO PASTEURIZADO</t>
  </si>
  <si>
    <t>IOGURTE ADOÇADO</t>
  </si>
  <si>
    <t>REQUEIJÃO</t>
  </si>
  <si>
    <t xml:space="preserve">DOCE DE LEITE </t>
  </si>
  <si>
    <t>PRODUTO LÁCTEO PARCIALMENTE DESIDRATADO</t>
  </si>
  <si>
    <t xml:space="preserve">QUEIJO DE COALHO </t>
  </si>
  <si>
    <t>QUEIJO MINAS FRESCAL</t>
  </si>
  <si>
    <t>QUEIJO MUSSARELA DE BÚFALA</t>
  </si>
  <si>
    <t xml:space="preserve">QUEIJO MUSSARELA </t>
  </si>
  <si>
    <t>QUEIJO DE MANTEIGA/DO SERTÃO</t>
  </si>
  <si>
    <t xml:space="preserve">QUEIJO MINAS FRESCAL </t>
  </si>
  <si>
    <t>LEITE PASTEURIZADO TIPO A INTEGRAL</t>
  </si>
  <si>
    <t>COALHADA NATURAL</t>
  </si>
  <si>
    <t>COMPOSTO LACTEO</t>
  </si>
  <si>
    <t>MANTEIGA DE GARRAFA</t>
  </si>
  <si>
    <t>DOCE DE LEITE</t>
  </si>
  <si>
    <t>QUEIJO PARMESÃO</t>
  </si>
  <si>
    <t>QUEIJO MINAS PADRÃO</t>
  </si>
  <si>
    <t>QUEIJO MINAS MEIA CURA</t>
  </si>
  <si>
    <t xml:space="preserve">QUEIJO TIPO PROVOLONE FRESCO </t>
  </si>
  <si>
    <t>QUEIJARIA ARTESANAL</t>
  </si>
  <si>
    <t>COALHADA</t>
  </si>
  <si>
    <t>CARNE</t>
  </si>
  <si>
    <t>UNIDADE DE BENEFICIAMENTO DE CARNE E PRODUTOS CÁRNEOS</t>
  </si>
  <si>
    <t>CARNE BOVINA SALGADA DESSECADA - MARCA CHARQUE VITÓRIA</t>
  </si>
  <si>
    <t>PRODUTOS COM ADIÇÃO DE INIBIDORES</t>
  </si>
  <si>
    <t>CARNE BOVINA SALGADA DESSECADA - MARCA CHARQUE FRIGOSSOL</t>
  </si>
  <si>
    <t>CARNE CONGELADA DE BOVINO COM OSSO</t>
  </si>
  <si>
    <t>CARNE CONGELADA DE BOVINO SEM OSSO</t>
  </si>
  <si>
    <t>CARNE MOÍDA CONGELADA DE BOVINO</t>
  </si>
  <si>
    <t>CARNE RESFRIADA DE BOVINO COM OSSO</t>
  </si>
  <si>
    <t>CARNE RESFRIADA DE BOVINO SEM OSSO</t>
  </si>
  <si>
    <t>CARNE TEMPERADA CONGELADA DE BOVINO SEM OSSO</t>
  </si>
  <si>
    <t>PRODUTOS NÃO SUBMETIDOS A TRATAMENTO TÉRMICO</t>
  </si>
  <si>
    <t>CARNE TEMPERADA RESFRIADA DE BOVINO SEM OSSO</t>
  </si>
  <si>
    <t>JERKED BEEF</t>
  </si>
  <si>
    <t>MIÚDOS CONGELADOS DE BOVINO</t>
  </si>
  <si>
    <t>ALMÔNDEGA RESFRIADA DE BOVINO</t>
  </si>
  <si>
    <t>CARNE MOÍDA CONGELADA DE FRANGO</t>
  </si>
  <si>
    <t>CHARQUE DE BOVINO</t>
  </si>
  <si>
    <t>FIAMBRE</t>
  </si>
  <si>
    <t>PRODUTOS SUBMETIDOS A TRATAMENTO TÉRMICO - COCÇÃO</t>
  </si>
  <si>
    <t>HAMBURGUER CONGELADO DE BOVINO</t>
  </si>
  <si>
    <t>LINGUIÇA FRESCAL</t>
  </si>
  <si>
    <t>PERTENCES CONGELADOS DE SUÍNO PARA FEIJOADA</t>
  </si>
  <si>
    <t>CARNE CONGELADA DE SUÍNO COM OSSO</t>
  </si>
  <si>
    <t>CARNE TEMPERADA RESFRIADA DE OVINO COM OSSO</t>
  </si>
  <si>
    <t>CARNE TEMPERADA RESFRIADA DE OVINO SEM OSSO</t>
  </si>
  <si>
    <t>CARNE TEMPERADA RESFRIADA DE SUÍNO COM OSSO</t>
  </si>
  <si>
    <t>CARNE TEMPERADA RESFRIADA DE SUÍNO SEM OSSO</t>
  </si>
  <si>
    <t>MIÚDOS SALGADOS DE SUÍNO</t>
  </si>
  <si>
    <t>CARNE RESFRIADA DE FRANGO COM OSSO</t>
  </si>
  <si>
    <t>CARNE RESFRIADA DE FRANGO SEM OSSO</t>
  </si>
  <si>
    <t>CARNE TEMPERADA RECHEADA RESFRIADA DE FRANGO COM OSSO</t>
  </si>
  <si>
    <t>CARNE TEMPERADA RECHEADA RESFRIADA DE FRANGO SEM OSSO</t>
  </si>
  <si>
    <t>CARNE TEMPERADA RESFRIADA DE FRANGO COM OSSO</t>
  </si>
  <si>
    <t>CARNE TEMPERADA RESFRIADA DE FRANGO SEM OSSO</t>
  </si>
  <si>
    <t>MIÚDOS RESFRIADOS DE FRANGO</t>
  </si>
  <si>
    <t>MIÚDOS TEMPERADOS RESFRIADOS DE FRANGO</t>
  </si>
  <si>
    <t>CARNE MOÍDA RESFRIADA DE BOVINO</t>
  </si>
  <si>
    <t>CARNE MOÍDA RESFRIADA DE FRANGO</t>
  </si>
  <si>
    <t>CARNE TEMPERADA CONGELADA DE BOVINO COM OSSO</t>
  </si>
  <si>
    <t>CARNE TEMPERADA CONGELADA DE FRANGO COM OSSO</t>
  </si>
  <si>
    <t>CARNE TEMPERADA CONGELADA DE FRANGO SEM OSSO</t>
  </si>
  <si>
    <t>CARNE TEMPERADA CONGELADA DE OVINO COM OSSO</t>
  </si>
  <si>
    <t>CARNE TEMPERADA CONGELADA DE SUÍNO COM OSSO</t>
  </si>
  <si>
    <t>CARNE TEMPERADA RECHEADA CONGELADA DE BOVINO SEM OSSO</t>
  </si>
  <si>
    <t>CARNE TEMPERADA RECHEADA CONGELADA DE FRANGO COM OSSO</t>
  </si>
  <si>
    <t>CARNE TEMPERADA RECHEADA CONGELADA DE SUÍNO SEM OSSO</t>
  </si>
  <si>
    <t>MIÚDOS TEMPERADOS CONGELADOS DE BOVINO</t>
  </si>
  <si>
    <t>CARNE CONGELADA DE SUÍNO SEM OSSO</t>
  </si>
  <si>
    <t>CARNE SALGADA - CHARQUE</t>
  </si>
  <si>
    <t>UNIDADE DE BENEFICIAMENTO DE CARNE E PRODUTOS CÁRNEOS UNIDADE DE BENEFICIAMENTO DE LEITE E DERIVADOS</t>
  </si>
  <si>
    <t>BACON</t>
  </si>
  <si>
    <t xml:space="preserve">PRODUTOS SUBMETIDOS A TRATAMENTO TÉRMICO </t>
  </si>
  <si>
    <t>PRESUNTO DE PERU</t>
  </si>
  <si>
    <t>CARNE E LEITE</t>
  </si>
  <si>
    <t>TODOS OS PRODUTOS</t>
  </si>
  <si>
    <t>APRESUNTADO</t>
  </si>
  <si>
    <t>PRODUTOS SUBMETIDOS A TRATAMENTO TÉRMICO</t>
  </si>
  <si>
    <t>EMBUTIDO COZIDO</t>
  </si>
  <si>
    <t>INGREDIENTES PARA FEIJOADA</t>
  </si>
  <si>
    <t>PRODUTOS COMPOSTOS POR DIFERENTES CATEGORIAS DE PRODUTOS DE CÁRNEOS, ACRESCIDOS OU NÃO DE OUTROS INGREDIENTES</t>
  </si>
  <si>
    <t>LINGUIÇA DEFUMADA</t>
  </si>
  <si>
    <t>MORTADELA</t>
  </si>
  <si>
    <t>PRESUNTO COZIDO</t>
  </si>
  <si>
    <t xml:space="preserve">QUEIJO PRATO </t>
  </si>
  <si>
    <t>LINGUIÇA COZIDA</t>
  </si>
  <si>
    <t>PRESUNTO COZIDO DEFUMADO DE FRANGO</t>
  </si>
  <si>
    <t>CALABRESA</t>
  </si>
  <si>
    <t>PRESUNTO DE AVES</t>
  </si>
  <si>
    <t>SALAME</t>
  </si>
  <si>
    <t>DELICE DE PERU EMBUTIDO COZIDO</t>
  </si>
  <si>
    <t>LINGUIÇA CALABRESA</t>
  </si>
  <si>
    <t>P</t>
  </si>
  <si>
    <t>&lt;=12.000</t>
  </si>
  <si>
    <t>M</t>
  </si>
  <si>
    <t>&gt;12.000- &lt;=36.000</t>
  </si>
  <si>
    <t>G</t>
  </si>
  <si>
    <t>&gt;36.000</t>
  </si>
  <si>
    <t>&lt;=7.000.000</t>
  </si>
  <si>
    <t>&gt;7.000.000 - &lt;=21.000.000</t>
  </si>
  <si>
    <t>&gt;21.000.000</t>
  </si>
  <si>
    <t>&lt;=5.000</t>
  </si>
  <si>
    <t xml:space="preserve">&gt;5.000 </t>
  </si>
  <si>
    <t>LATICÍNIO</t>
  </si>
  <si>
    <t>&lt;=360.000</t>
  </si>
  <si>
    <t>&gt;360.000 - &lt;=2.400.000</t>
  </si>
  <si>
    <t>&gt;2.400.000</t>
  </si>
  <si>
    <t>&gt;360.000 - &lt;=4.320.000</t>
  </si>
  <si>
    <t>&gt;4.320.000</t>
  </si>
  <si>
    <t>&lt;=800.000</t>
  </si>
  <si>
    <t>&gt;800.000 - &lt;=11.000.000</t>
  </si>
  <si>
    <t>&gt;11.000.000</t>
  </si>
  <si>
    <t>Caseinato</t>
  </si>
  <si>
    <t>Produto Lácteo Em Pó</t>
  </si>
  <si>
    <t>OVOS</t>
  </si>
  <si>
    <t>Área</t>
  </si>
  <si>
    <t>Categoria</t>
  </si>
  <si>
    <t>Produtos com adição de inibidores</t>
  </si>
  <si>
    <t>Produtos em natureza</t>
  </si>
  <si>
    <t>Produtos não submetidos a tratamento térmico</t>
  </si>
  <si>
    <t>Produtos processados termicamente – esterilização comercial</t>
  </si>
  <si>
    <t>Produtos submetidos a hidrólise</t>
  </si>
  <si>
    <t>Produtos submetidos a tratamento térmico</t>
  </si>
  <si>
    <t>Produtos submetidos a tratamento térmico - Cocção</t>
  </si>
  <si>
    <t>Caseína</t>
  </si>
  <si>
    <t>Farinha Láctea</t>
  </si>
  <si>
    <t>Gordura Anidra de Leite (Butter Oil)</t>
  </si>
  <si>
    <t>Lactose</t>
  </si>
  <si>
    <t>Leitelho</t>
  </si>
  <si>
    <t>Manteiga</t>
  </si>
  <si>
    <t>Margarina</t>
  </si>
  <si>
    <t>Mistura Láctea</t>
  </si>
  <si>
    <t>Molho Lácteo</t>
  </si>
  <si>
    <t>Permeado</t>
  </si>
  <si>
    <t>Petisco de Queijo</t>
  </si>
  <si>
    <t>Produto Lácteo Concentrado</t>
  </si>
  <si>
    <t>Produto Lácteo Cru</t>
  </si>
  <si>
    <t>Produto Lácteo Esterilizado</t>
  </si>
  <si>
    <t>Produto Lácteo Fermentado</t>
  </si>
  <si>
    <t>Produto Lácteo Fundido</t>
  </si>
  <si>
    <t>Produto Lácteo Parcialmente Desidratado</t>
  </si>
  <si>
    <t>Produto Lácteo Pasteurizado</t>
  </si>
  <si>
    <t>Produto Lácteo Proteico</t>
  </si>
  <si>
    <t>Produto Lácteo Uht</t>
  </si>
  <si>
    <t>Queijo Maturado</t>
  </si>
  <si>
    <t>Queijo Mofado</t>
  </si>
  <si>
    <t>Queijo Não Maturado</t>
  </si>
  <si>
    <t>Queijo Ralado</t>
  </si>
  <si>
    <t>Queijo Ultrafiltrado</t>
  </si>
  <si>
    <t>Ricota</t>
  </si>
  <si>
    <t>Sobremesa Láctea</t>
  </si>
  <si>
    <t>Apitoxina</t>
  </si>
  <si>
    <t>Cera de Abelhas</t>
  </si>
  <si>
    <t>Compostos de Produtos Das Abelhas</t>
  </si>
  <si>
    <t>Derivados Da Própolis (Em Massa)</t>
  </si>
  <si>
    <t>Derivados Da Própolis (Em Volume)</t>
  </si>
  <si>
    <t>Derivados de Pólen Apícola</t>
  </si>
  <si>
    <t>Geléia Real</t>
  </si>
  <si>
    <t>Geléia Real Liofilizada</t>
  </si>
  <si>
    <t>Mel</t>
  </si>
  <si>
    <t>Mel de Abelhas Indígenas</t>
  </si>
  <si>
    <t>Polen</t>
  </si>
  <si>
    <t>Polen Desidratado</t>
  </si>
  <si>
    <t>Própolis</t>
  </si>
  <si>
    <t>Produtos submetidos a tratamento térmico - Pasteurização</t>
  </si>
  <si>
    <t>Produtos submetidos a tratamento térmico - Desidratação</t>
  </si>
  <si>
    <t>Produtos submetidos à hidrólise</t>
  </si>
  <si>
    <t>Produtos compostos por diferentes categorias de produtos cárneos,acrescidos ou não de outros ingredientes</t>
  </si>
  <si>
    <t>Produtos compostos por diferentes categorias de produtos de pescado, acrescidos ou não de outros ingredientes</t>
  </si>
  <si>
    <t>Portaria nº 347/2021 (Classificação de risco conforme o volume de produção)</t>
  </si>
  <si>
    <t>CLASSIFICAÇÃO DE RISCO DO ESTABELECIMENTO EM RELAÇÃO AO VOLUME PRODUZIDO</t>
  </si>
  <si>
    <t>CLASSIFICAÇÃO DE RISCO DO ESTABELECIMENTO EM RELAÇÃO AO PRODUTO</t>
  </si>
  <si>
    <t>Norma Interna nº 6/2014/DIPOA/SDA, de 10 de dezembro de 2014</t>
  </si>
  <si>
    <t>Condições para a caracterização do RD</t>
  </si>
  <si>
    <r>
      <t xml:space="preserve">SEM </t>
    </r>
    <r>
      <rPr>
        <sz val="8"/>
        <color theme="1"/>
        <rFont val="Roboto"/>
      </rPr>
      <t>violações dos padrões de identidade e qualidade, microbiológicos, físico- químicos ou de limites de resíduos e contaminantes em produtos detectadas em análises oficiais ou em notificações internacionais.</t>
    </r>
  </si>
  <si>
    <r>
      <t xml:space="preserve">SEM </t>
    </r>
    <r>
      <rPr>
        <sz val="8"/>
        <color theme="1"/>
        <rFont val="Roboto"/>
      </rPr>
      <t>reclamações, denúncias e demandas formais de consumidores e comunicações de órgãos terceiros referentes a violações dos padrões de identidade e qualidade higiênico-sanitária dos produtos.</t>
    </r>
  </si>
  <si>
    <r>
      <t xml:space="preserve">SEM </t>
    </r>
    <r>
      <rPr>
        <sz val="8"/>
        <color theme="1"/>
        <rFont val="Roboto"/>
      </rPr>
      <t>adoção de ações fiscais decorrentes da detecção de não conformidades durante a fiscalização local.</t>
    </r>
  </si>
  <si>
    <r>
      <t xml:space="preserve">SEM </t>
    </r>
    <r>
      <rPr>
        <sz val="8"/>
        <color theme="1"/>
        <rFont val="Roboto"/>
      </rPr>
      <t>identificação de risco iminente à saúde pública, indícios de fraude, falsificação ou adulteração de produtos.</t>
    </r>
  </si>
  <si>
    <r>
      <t xml:space="preserve">COM </t>
    </r>
    <r>
      <rPr>
        <sz val="8"/>
        <color theme="1"/>
        <rFont val="Roboto"/>
      </rPr>
      <t>adoção de ações fiscais decorrentes da detecção de não conformidades durante a fiscalização local.</t>
    </r>
  </si>
  <si>
    <r>
      <t xml:space="preserve">COM </t>
    </r>
    <r>
      <rPr>
        <sz val="8"/>
        <color theme="1"/>
        <rFont val="Roboto"/>
      </rPr>
      <t xml:space="preserve">violações dos padrões de identidade e qualidade, microbiológicos, físico- químicos ou de limites de resíduos e contaminantes em produtos detectadas em análises oficiais ou em notificações internacionais; </t>
    </r>
    <r>
      <rPr>
        <u/>
        <sz val="8"/>
        <color theme="1"/>
        <rFont val="Roboto"/>
      </rPr>
      <t>OU</t>
    </r>
    <r>
      <rPr>
        <sz val="8"/>
        <color theme="1"/>
        <rFont val="Roboto"/>
      </rPr>
      <t xml:space="preserve"> </t>
    </r>
    <r>
      <rPr>
        <b/>
        <sz val="8"/>
        <color theme="1"/>
        <rFont val="Roboto"/>
      </rPr>
      <t xml:space="preserve">COM </t>
    </r>
    <r>
      <rPr>
        <sz val="8"/>
        <color theme="1"/>
        <rFont val="Roboto"/>
      </rPr>
      <t xml:space="preserve">reclamações, denúncias e demandas formais de consumidores e comunicações de órgãos terceiros referentes a violações dos padrões de identidade e qualidade higiênico- sanitária dos produtos; </t>
    </r>
    <r>
      <rPr>
        <u/>
        <sz val="8"/>
        <color theme="1"/>
        <rFont val="Roboto"/>
      </rPr>
      <t>OU</t>
    </r>
    <r>
      <rPr>
        <sz val="8"/>
        <color theme="1"/>
        <rFont val="Roboto"/>
      </rPr>
      <t xml:space="preserve"> </t>
    </r>
    <r>
      <rPr>
        <b/>
        <sz val="8"/>
        <color theme="1"/>
        <rFont val="Roboto"/>
      </rPr>
      <t>ambos</t>
    </r>
    <r>
      <rPr>
        <sz val="8"/>
        <color theme="1"/>
        <rFont val="Roboto"/>
      </rPr>
      <t>.</t>
    </r>
  </si>
  <si>
    <r>
      <t xml:space="preserve">COM </t>
    </r>
    <r>
      <rPr>
        <sz val="8"/>
        <color theme="1"/>
        <rFont val="Roboto"/>
      </rPr>
      <t>identificação de risco iminente à saúde pública, indícios de fraude, falsificação ou adulteração de produtos.</t>
    </r>
  </si>
  <si>
    <t>CLASSIFICAÇÃO DE RISCO DO ESTABELECIMENTO EM RELAÇÃO DESEMPENHO</t>
  </si>
  <si>
    <t>RELATÓRIO DE CARACTERIZAÇÃO DO RISCO ASSOCIADO AO DESEMPENHO DO ESTABELECIMENTO (RD)</t>
  </si>
  <si>
    <t>1. IDENTIFICAÇÃO</t>
  </si>
  <si>
    <t xml:space="preserve">1.1 Razão Social: </t>
  </si>
  <si>
    <t xml:space="preserve">1.2. Número de Registro: </t>
  </si>
  <si>
    <t>1.3. ( X) SIE    (  ) SISBI</t>
  </si>
  <si>
    <t>2. REGISTROS</t>
  </si>
  <si>
    <t>GIPOA/DDAF/ADAF</t>
  </si>
  <si>
    <t>2.1. Foram detectadas, em análises oficiais, violações dos padrões de identidade e qualidade, microbiológicos, físico-químicos ou de limites de resíduos e contaminantes em produtos?</t>
  </si>
  <si>
    <t>(  ) Sim</t>
  </si>
  <si>
    <t>(  ) Não</t>
  </si>
  <si>
    <t>2.2. Referências (nº do(s) Certificado(s) Oficial(is) de Análise:</t>
  </si>
  <si>
    <t>2.3. Foram identificadas reclamações, denúncias ou demandas formais de consumidores ou comunicações de órgãos terceiros referentes a violações dos padrões de identidade e qualidade</t>
  </si>
  <si>
    <t>higiênico-sanitária dos produtos?</t>
  </si>
  <si>
    <t>( ) Sim</t>
  </si>
  <si>
    <t>2.4. Referências (nº da(s) demanda(s) ou documento(s) referente(s) às reclamações, denúncias e comunicações recebidas):</t>
  </si>
  <si>
    <t>2.5. Período considerado para a avaliação dos itens 2.1 e 2.3 (DD/MM/AA a DD/MM/AA):</t>
  </si>
  <si>
    <t>2.6 Assinatura e carimbo do responsável pelas informações:</t>
  </si>
  <si>
    <t>EQUIPE DE FISCALIZAÇÃO</t>
  </si>
  <si>
    <t>2.7. Período de fiscalização (xxxx   a  xxxxx):</t>
  </si>
  <si>
    <t>2.8. O estabelecimento insere corretamente as informações no SGE/SIGED/RELATÓRIOS (mapas  estatísticos, rótulos)?</t>
  </si>
  <si>
    <t>( ) Sim (  ) Não</t>
  </si>
  <si>
    <t xml:space="preserve">2.9. Meses/Anos Verificados: </t>
  </si>
  <si>
    <t>2.10. Foram adotadas ações fiscais decorrentes da detecção de não conformidades durante a fiscalização local?</t>
  </si>
  <si>
    <t>(  ) Sim ( ) Não</t>
  </si>
  <si>
    <t>2.11. Referências (nº do(s) Auto(s) de Infração, Termo(s) de Interdição, Termo(s) de Apreensão e outros documentos de interesse gerados na fiscalização):</t>
  </si>
  <si>
    <t>2.12. Foi identificado risco iminente à saúde pública, indícios de fraude, falsificação ou adulteração de produtos?</t>
  </si>
  <si>
    <t>2.13 Observações da equipe de fiscalização à chefia imediata:</t>
  </si>
  <si>
    <t>3. ESTIMATIVA DE RD PARA PRÓXIMA FISCALIZAÇÃO</t>
  </si>
  <si>
    <t>RD ( ) 1 ( ) 2 ( ) 3 (  ) 4</t>
  </si>
  <si>
    <t>3.2. ( ) Dispensada a caracterização de risco, pois o estabelecimento encontra-se completamente interditado conforme  documentos anexos. O seu retorno fica condicionado à retomada de controle sob seu processo.</t>
  </si>
  <si>
    <t>Termo de Interdição:</t>
  </si>
  <si>
    <t>3.3. Assinatura e carimbo do Responsável pelo preenchimento da avaliação de RD do estabelecimento:</t>
  </si>
  <si>
    <r>
      <t xml:space="preserve">3.1. </t>
    </r>
    <r>
      <rPr>
        <sz val="9"/>
        <color rgb="FF000000"/>
        <rFont val="Arial"/>
        <family val="2"/>
      </rPr>
      <t>Caracterização do RD (associação dos registros do item 2 deste relatório conforme a caracterização do risco associado ao desempenho do estabelecimento quanto ao atendimento à legislação aplicável à fiscalização):</t>
    </r>
  </si>
  <si>
    <t>Formuário de avaliação em anexo (aba Formulário 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</si>
</sst>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scheme val="minor"/>
    </font>
    <font>
      <b/>
      <sz val="24"/>
      <color rgb="FFFFFFFF"/>
      <name val="Calibri"/>
    </font>
    <font>
      <sz val="11"/>
      <name val="Calibri"/>
    </font>
    <font>
      <b/>
      <sz val="24"/>
      <color theme="0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11"/>
      <color rgb="FFFF0000"/>
      <name val="Calibri"/>
    </font>
    <font>
      <b/>
      <sz val="24"/>
      <color theme="1"/>
      <name val="Calibri"/>
    </font>
    <font>
      <b/>
      <sz val="16"/>
      <color rgb="FFFFFFFF"/>
      <name val="Arial"/>
    </font>
    <font>
      <b/>
      <sz val="16"/>
      <color theme="1"/>
      <name val="Arial"/>
    </font>
    <font>
      <b/>
      <sz val="9"/>
      <color theme="0"/>
      <name val="Arial"/>
    </font>
    <font>
      <b/>
      <sz val="9"/>
      <color rgb="FFFFFFFF"/>
      <name val="Arial"/>
    </font>
    <font>
      <b/>
      <sz val="8"/>
      <color theme="0"/>
      <name val="Arial"/>
    </font>
    <font>
      <b/>
      <sz val="9"/>
      <color theme="1"/>
      <name val="Arial"/>
    </font>
    <font>
      <sz val="8"/>
      <color theme="1"/>
      <name val="Arial"/>
    </font>
    <font>
      <sz val="8"/>
      <color rgb="FF000000"/>
      <name val="Arial"/>
    </font>
    <font>
      <sz val="9"/>
      <color theme="1"/>
      <name val="Arial"/>
    </font>
    <font>
      <b/>
      <sz val="8"/>
      <color rgb="FFFF3300"/>
      <name val="Arial"/>
    </font>
    <font>
      <sz val="8"/>
      <color rgb="FFFF0000"/>
      <name val="Arial"/>
    </font>
    <font>
      <sz val="9"/>
      <color rgb="FF000000"/>
      <name val="Arial"/>
    </font>
    <font>
      <sz val="11"/>
      <color theme="1"/>
      <name val="Calibri"/>
      <scheme val="minor"/>
    </font>
    <font>
      <sz val="9"/>
      <color theme="1"/>
      <name val="Calibri"/>
      <scheme val="minor"/>
    </font>
    <font>
      <b/>
      <sz val="9"/>
      <color rgb="FF000000"/>
      <name val="Arial"/>
    </font>
    <font>
      <b/>
      <sz val="9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Roboto"/>
    </font>
    <font>
      <sz val="8"/>
      <color theme="1"/>
      <name val="Roboto"/>
    </font>
    <font>
      <u/>
      <sz val="8"/>
      <color theme="1"/>
      <name val="Roboto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theme="7"/>
        <bgColor theme="7"/>
      </patternFill>
    </fill>
    <fill>
      <patternFill patternType="solid">
        <fgColor rgb="FFBDD6EE"/>
        <bgColor rgb="FFBDD6EE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5"/>
        <bgColor theme="5"/>
      </patternFill>
    </fill>
    <fill>
      <patternFill patternType="solid">
        <fgColor rgb="FFBEBEBE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rgb="FF231F20"/>
      </right>
      <top style="medium">
        <color indexed="64"/>
      </top>
      <bottom/>
      <diagonal/>
    </border>
    <border>
      <left style="medium">
        <color indexed="64"/>
      </left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/>
      <right style="medium">
        <color rgb="FF231F2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231F2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231F20"/>
      </left>
      <right style="thick">
        <color rgb="FF000000"/>
      </right>
      <top/>
      <bottom/>
      <diagonal/>
    </border>
    <border>
      <left style="medium">
        <color rgb="FF231F2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231F20"/>
      </right>
      <top/>
      <bottom/>
      <diagonal/>
    </border>
    <border>
      <left style="medium">
        <color rgb="FF231F2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231F20"/>
      </right>
      <top/>
      <bottom style="medium">
        <color indexed="64"/>
      </bottom>
      <diagonal/>
    </border>
    <border>
      <left style="medium">
        <color rgb="FF231F2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365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4" fontId="14" fillId="6" borderId="7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4" fontId="17" fillId="6" borderId="7" xfId="0" applyNumberFormat="1" applyFont="1" applyFill="1" applyBorder="1" applyAlignment="1">
      <alignment horizontal="center" vertical="center" wrapText="1"/>
    </xf>
    <xf numFmtId="4" fontId="18" fillId="6" borderId="7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4" fontId="19" fillId="6" borderId="7" xfId="0" applyNumberFormat="1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4" fontId="16" fillId="6" borderId="7" xfId="0" applyNumberFormat="1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4" fontId="16" fillId="9" borderId="7" xfId="0" applyNumberFormat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4" fontId="16" fillId="7" borderId="7" xfId="0" applyNumberFormat="1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26" xfId="0" applyFont="1" applyFill="1" applyBorder="1" applyAlignment="1">
      <alignment horizontal="center" vertical="center" wrapText="1"/>
    </xf>
    <xf numFmtId="4" fontId="16" fillId="10" borderId="7" xfId="0" applyNumberFormat="1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center" vertical="center" wrapText="1"/>
    </xf>
    <xf numFmtId="4" fontId="16" fillId="10" borderId="7" xfId="0" applyNumberFormat="1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center" vertical="center" wrapText="1"/>
    </xf>
    <xf numFmtId="4" fontId="20" fillId="0" borderId="0" xfId="0" applyNumberFormat="1" applyFont="1"/>
    <xf numFmtId="0" fontId="16" fillId="7" borderId="34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4" fontId="16" fillId="11" borderId="7" xfId="0" applyNumberFormat="1" applyFont="1" applyFill="1" applyBorder="1" applyAlignment="1">
      <alignment horizontal="center" vertical="center" wrapText="1"/>
    </xf>
    <xf numFmtId="4" fontId="16" fillId="9" borderId="7" xfId="0" applyNumberFormat="1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4" fontId="16" fillId="12" borderId="7" xfId="0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4" fontId="16" fillId="7" borderId="19" xfId="0" applyNumberFormat="1" applyFont="1" applyFill="1" applyBorder="1" applyAlignment="1">
      <alignment horizontal="center" vertical="center" wrapText="1"/>
    </xf>
    <xf numFmtId="4" fontId="16" fillId="7" borderId="22" xfId="0" applyNumberFormat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" fontId="16" fillId="0" borderId="41" xfId="0" applyNumberFormat="1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4" fontId="16" fillId="0" borderId="3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3" borderId="40" xfId="0" applyFont="1" applyFill="1" applyBorder="1" applyAlignment="1">
      <alignment horizontal="center" vertical="center" wrapText="1"/>
    </xf>
    <xf numFmtId="4" fontId="16" fillId="7" borderId="30" xfId="0" applyNumberFormat="1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4" fontId="16" fillId="7" borderId="30" xfId="0" applyNumberFormat="1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4" fontId="16" fillId="14" borderId="19" xfId="0" applyNumberFormat="1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16" fillId="15" borderId="36" xfId="0" applyFont="1" applyFill="1" applyBorder="1" applyAlignment="1">
      <alignment horizontal="center" vertical="center" wrapText="1"/>
    </xf>
    <xf numFmtId="0" fontId="16" fillId="15" borderId="21" xfId="0" applyFont="1" applyFill="1" applyBorder="1" applyAlignment="1">
      <alignment horizontal="center" vertical="center" wrapText="1"/>
    </xf>
    <xf numFmtId="0" fontId="16" fillId="15" borderId="21" xfId="0" applyFont="1" applyFill="1" applyBorder="1" applyAlignment="1">
      <alignment horizontal="center" vertical="center" wrapText="1"/>
    </xf>
    <xf numFmtId="4" fontId="16" fillId="9" borderId="30" xfId="0" applyNumberFormat="1" applyFont="1" applyFill="1" applyBorder="1" applyAlignment="1">
      <alignment horizontal="center" vertical="center" wrapText="1"/>
    </xf>
    <xf numFmtId="4" fontId="16" fillId="9" borderId="22" xfId="0" applyNumberFormat="1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4" fontId="16" fillId="7" borderId="19" xfId="0" applyNumberFormat="1" applyFont="1" applyFill="1" applyBorder="1" applyAlignment="1">
      <alignment horizontal="center" vertical="center" wrapText="1"/>
    </xf>
    <xf numFmtId="4" fontId="16" fillId="7" borderId="22" xfId="0" applyNumberFormat="1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 vertical="center" wrapText="1"/>
    </xf>
    <xf numFmtId="4" fontId="16" fillId="10" borderId="19" xfId="0" applyNumberFormat="1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4" fontId="16" fillId="10" borderId="22" xfId="0" applyNumberFormat="1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4" fontId="16" fillId="15" borderId="7" xfId="0" applyNumberFormat="1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0" fontId="16" fillId="15" borderId="15" xfId="0" applyFont="1" applyFill="1" applyBorder="1" applyAlignment="1">
      <alignment horizontal="center" vertical="center" wrapText="1"/>
    </xf>
    <xf numFmtId="4" fontId="16" fillId="10" borderId="30" xfId="0" applyNumberFormat="1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4" fontId="16" fillId="12" borderId="19" xfId="0" applyNumberFormat="1" applyFont="1" applyFill="1" applyBorder="1" applyAlignment="1">
      <alignment horizontal="center" vertical="center" wrapText="1"/>
    </xf>
    <xf numFmtId="4" fontId="16" fillId="12" borderId="30" xfId="0" applyNumberFormat="1" applyFont="1" applyFill="1" applyBorder="1" applyAlignment="1">
      <alignment horizontal="center" vertical="center" wrapText="1"/>
    </xf>
    <xf numFmtId="0" fontId="16" fillId="16" borderId="7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22" fillId="14" borderId="7" xfId="0" applyFont="1" applyFill="1" applyBorder="1" applyAlignment="1">
      <alignment horizontal="center" vertical="center" wrapText="1"/>
    </xf>
    <xf numFmtId="0" fontId="22" fillId="14" borderId="7" xfId="0" applyFont="1" applyFill="1" applyBorder="1" applyAlignment="1">
      <alignment horizontal="center" vertical="center" wrapText="1"/>
    </xf>
    <xf numFmtId="4" fontId="13" fillId="17" borderId="7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4" fontId="13" fillId="17" borderId="39" xfId="0" applyNumberFormat="1" applyFont="1" applyFill="1" applyBorder="1" applyAlignment="1">
      <alignment horizontal="center" vertical="center" wrapText="1"/>
    </xf>
    <xf numFmtId="0" fontId="13" fillId="14" borderId="47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center" vertical="center" wrapText="1"/>
    </xf>
    <xf numFmtId="4" fontId="23" fillId="17" borderId="7" xfId="0" applyNumberFormat="1" applyFont="1" applyFill="1" applyBorder="1" applyAlignment="1">
      <alignment horizontal="center" vertical="center"/>
    </xf>
    <xf numFmtId="0" fontId="13" fillId="7" borderId="38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4" fontId="13" fillId="17" borderId="41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 wrapText="1"/>
    </xf>
    <xf numFmtId="4" fontId="16" fillId="6" borderId="22" xfId="0" applyNumberFormat="1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4" fontId="13" fillId="17" borderId="22" xfId="0" applyNumberFormat="1" applyFont="1" applyFill="1" applyBorder="1" applyAlignment="1">
      <alignment horizontal="center" vertical="center" wrapText="1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32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4" borderId="33" xfId="0" applyFont="1" applyFill="1" applyBorder="1" applyAlignment="1">
      <alignment horizontal="center" vertical="center" wrapText="1"/>
    </xf>
    <xf numFmtId="0" fontId="13" fillId="10" borderId="32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4" fontId="16" fillId="17" borderId="22" xfId="0" applyNumberFormat="1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16" fillId="14" borderId="32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0" fontId="16" fillId="14" borderId="33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4" fontId="24" fillId="0" borderId="0" xfId="0" applyNumberFormat="1" applyFont="1"/>
    <xf numFmtId="4" fontId="24" fillId="0" borderId="0" xfId="0" applyNumberFormat="1" applyFont="1" applyAlignment="1">
      <alignment horizontal="center" vertical="center"/>
    </xf>
    <xf numFmtId="0" fontId="24" fillId="19" borderId="22" xfId="0" applyFont="1" applyFill="1" applyBorder="1"/>
    <xf numFmtId="4" fontId="24" fillId="19" borderId="22" xfId="0" applyNumberFormat="1" applyFont="1" applyFill="1" applyBorder="1" applyAlignment="1"/>
    <xf numFmtId="4" fontId="24" fillId="19" borderId="22" xfId="0" applyNumberFormat="1" applyFont="1" applyFill="1" applyBorder="1" applyAlignment="1">
      <alignment horizontal="center" vertical="center"/>
    </xf>
    <xf numFmtId="0" fontId="24" fillId="19" borderId="7" xfId="0" applyFont="1" applyFill="1" applyBorder="1"/>
    <xf numFmtId="4" fontId="24" fillId="19" borderId="7" xfId="0" applyNumberFormat="1" applyFont="1" applyFill="1" applyBorder="1" applyAlignment="1"/>
    <xf numFmtId="4" fontId="24" fillId="19" borderId="7" xfId="0" applyNumberFormat="1" applyFont="1" applyFill="1" applyBorder="1" applyAlignment="1">
      <alignment horizontal="center" vertical="center"/>
    </xf>
    <xf numFmtId="0" fontId="24" fillId="19" borderId="7" xfId="0" applyFont="1" applyFill="1" applyBorder="1" applyAlignment="1"/>
    <xf numFmtId="4" fontId="24" fillId="19" borderId="7" xfId="0" applyNumberFormat="1" applyFont="1" applyFill="1" applyBorder="1" applyAlignment="1">
      <alignment horizontal="center" vertical="center"/>
    </xf>
    <xf numFmtId="4" fontId="24" fillId="19" borderId="7" xfId="0" applyNumberFormat="1" applyFont="1" applyFill="1" applyBorder="1"/>
    <xf numFmtId="4" fontId="24" fillId="19" borderId="22" xfId="0" applyNumberFormat="1" applyFont="1" applyFill="1" applyBorder="1"/>
    <xf numFmtId="4" fontId="24" fillId="19" borderId="22" xfId="0" applyNumberFormat="1" applyFont="1" applyFill="1" applyBorder="1" applyAlignment="1">
      <alignment horizontal="center" vertical="center"/>
    </xf>
    <xf numFmtId="4" fontId="25" fillId="19" borderId="7" xfId="0" applyNumberFormat="1" applyFont="1" applyFill="1" applyBorder="1" applyAlignment="1"/>
    <xf numFmtId="4" fontId="25" fillId="19" borderId="6" xfId="0" applyNumberFormat="1" applyFont="1" applyFill="1" applyBorder="1" applyAlignment="1">
      <alignment horizontal="center"/>
    </xf>
    <xf numFmtId="4" fontId="25" fillId="19" borderId="39" xfId="0" applyNumberFormat="1" applyFont="1" applyFill="1" applyBorder="1" applyAlignment="1"/>
    <xf numFmtId="4" fontId="25" fillId="19" borderId="13" xfId="0" applyNumberFormat="1" applyFont="1" applyFill="1" applyBorder="1" applyAlignment="1">
      <alignment horizontal="center"/>
    </xf>
    <xf numFmtId="4" fontId="25" fillId="19" borderId="13" xfId="0" applyNumberFormat="1" applyFont="1" applyFill="1" applyBorder="1" applyAlignment="1">
      <alignment horizontal="center"/>
    </xf>
    <xf numFmtId="0" fontId="28" fillId="0" borderId="56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0" fillId="0" borderId="55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left" vertical="center" wrapText="1"/>
    </xf>
    <xf numFmtId="0" fontId="30" fillId="0" borderId="79" xfId="0" applyFont="1" applyBorder="1" applyAlignment="1">
      <alignment horizontal="left" vertical="center" wrapText="1"/>
    </xf>
    <xf numFmtId="0" fontId="30" fillId="0" borderId="79" xfId="0" applyFont="1" applyBorder="1" applyAlignment="1">
      <alignment horizontal="left" vertical="center" wrapText="1" indent="1"/>
    </xf>
    <xf numFmtId="0" fontId="30" fillId="0" borderId="80" xfId="0" applyFont="1" applyBorder="1" applyAlignment="1">
      <alignment horizontal="left" vertical="center" wrapText="1" indent="1"/>
    </xf>
    <xf numFmtId="0" fontId="30" fillId="0" borderId="74" xfId="0" applyFont="1" applyBorder="1" applyAlignment="1">
      <alignment horizontal="left" vertical="center" wrapText="1"/>
    </xf>
    <xf numFmtId="0" fontId="30" fillId="0" borderId="76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30" fillId="0" borderId="70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 indent="1"/>
    </xf>
    <xf numFmtId="0" fontId="31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6" fillId="0" borderId="71" xfId="0" applyFont="1" applyBorder="1" applyAlignment="1">
      <alignment vertical="center" wrapText="1"/>
    </xf>
    <xf numFmtId="0" fontId="26" fillId="0" borderId="6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7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65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8" fillId="2" borderId="4" xfId="0" quotePrefix="1" applyFont="1" applyFill="1" applyBorder="1" applyAlignment="1">
      <alignment horizontal="center" vertical="center" wrapText="1"/>
    </xf>
    <xf numFmtId="0" fontId="4" fillId="18" borderId="48" xfId="0" applyFont="1" applyFill="1" applyBorder="1" applyAlignment="1">
      <alignment horizontal="center"/>
    </xf>
    <xf numFmtId="0" fontId="2" fillId="0" borderId="49" xfId="0" applyFont="1" applyBorder="1"/>
    <xf numFmtId="0" fontId="2" fillId="0" borderId="50" xfId="0" applyFont="1" applyBorder="1"/>
    <xf numFmtId="0" fontId="4" fillId="19" borderId="48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20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26" fillId="0" borderId="102" xfId="0" applyFont="1" applyBorder="1" applyAlignment="1">
      <alignment vertical="center" wrapText="1"/>
    </xf>
    <xf numFmtId="0" fontId="26" fillId="0" borderId="53" xfId="0" applyFont="1" applyBorder="1" applyAlignment="1">
      <alignment vertical="center" wrapText="1"/>
    </xf>
    <xf numFmtId="0" fontId="26" fillId="0" borderId="86" xfId="0" applyFont="1" applyBorder="1" applyAlignment="1">
      <alignment vertical="center" wrapText="1"/>
    </xf>
    <xf numFmtId="0" fontId="33" fillId="0" borderId="87" xfId="0" applyFont="1" applyBorder="1" applyAlignment="1">
      <alignment horizontal="left" vertical="center" wrapText="1" indent="2"/>
    </xf>
    <xf numFmtId="0" fontId="33" fillId="0" borderId="88" xfId="0" applyFont="1" applyBorder="1" applyAlignment="1">
      <alignment horizontal="left" vertical="center" wrapText="1" indent="2"/>
    </xf>
    <xf numFmtId="0" fontId="33" fillId="0" borderId="89" xfId="0" applyFont="1" applyBorder="1" applyAlignment="1">
      <alignment horizontal="left" vertical="center" wrapText="1" indent="2"/>
    </xf>
    <xf numFmtId="0" fontId="33" fillId="21" borderId="87" xfId="0" applyFont="1" applyFill="1" applyBorder="1" applyAlignment="1">
      <alignment horizontal="left" vertical="center" wrapText="1" indent="15"/>
    </xf>
    <xf numFmtId="0" fontId="33" fillId="21" borderId="88" xfId="0" applyFont="1" applyFill="1" applyBorder="1" applyAlignment="1">
      <alignment horizontal="left" vertical="center" wrapText="1" indent="15"/>
    </xf>
    <xf numFmtId="0" fontId="33" fillId="21" borderId="89" xfId="0" applyFont="1" applyFill="1" applyBorder="1" applyAlignment="1">
      <alignment horizontal="left" vertical="center" wrapText="1" indent="15"/>
    </xf>
    <xf numFmtId="0" fontId="26" fillId="0" borderId="92" xfId="0" applyFont="1" applyBorder="1" applyAlignment="1">
      <alignment vertical="center" wrapText="1"/>
    </xf>
    <xf numFmtId="0" fontId="26" fillId="0" borderId="93" xfId="0" applyFont="1" applyBorder="1" applyAlignment="1">
      <alignment vertical="center" wrapText="1"/>
    </xf>
    <xf numFmtId="0" fontId="26" fillId="0" borderId="94" xfId="0" applyFont="1" applyBorder="1" applyAlignment="1">
      <alignment vertical="center" wrapText="1"/>
    </xf>
    <xf numFmtId="0" fontId="26" fillId="0" borderId="95" xfId="0" applyFont="1" applyBorder="1" applyAlignment="1">
      <alignment vertical="center" wrapText="1"/>
    </xf>
    <xf numFmtId="0" fontId="26" fillId="0" borderId="96" xfId="0" applyFont="1" applyBorder="1" applyAlignment="1">
      <alignment vertical="center" wrapText="1"/>
    </xf>
    <xf numFmtId="0" fontId="26" fillId="0" borderId="97" xfId="0" applyFont="1" applyBorder="1" applyAlignment="1">
      <alignment vertical="center" wrapText="1"/>
    </xf>
    <xf numFmtId="0" fontId="26" fillId="0" borderId="98" xfId="0" applyFont="1" applyBorder="1" applyAlignment="1">
      <alignment horizontal="left" vertical="center" wrapText="1" indent="1"/>
    </xf>
    <xf numFmtId="0" fontId="26" fillId="0" borderId="96" xfId="0" applyFont="1" applyBorder="1" applyAlignment="1">
      <alignment horizontal="left" vertical="center" wrapText="1" indent="1"/>
    </xf>
    <xf numFmtId="0" fontId="26" fillId="0" borderId="99" xfId="0" applyFont="1" applyBorder="1" applyAlignment="1">
      <alignment horizontal="left" vertical="center" wrapText="1" indent="1"/>
    </xf>
    <xf numFmtId="0" fontId="26" fillId="0" borderId="100" xfId="0" applyFont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0" fontId="26" fillId="0" borderId="101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6" fillId="0" borderId="103" xfId="0" applyFont="1" applyBorder="1" applyAlignment="1">
      <alignment vertical="center" wrapText="1"/>
    </xf>
    <xf numFmtId="0" fontId="26" fillId="0" borderId="104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105" xfId="0" applyFont="1" applyBorder="1" applyAlignment="1">
      <alignment vertical="center" wrapText="1"/>
    </xf>
    <xf numFmtId="0" fontId="26" fillId="0" borderId="106" xfId="0" applyFont="1" applyBorder="1" applyAlignment="1">
      <alignment vertical="center" wrapText="1"/>
    </xf>
    <xf numFmtId="0" fontId="26" fillId="0" borderId="107" xfId="0" applyFont="1" applyBorder="1" applyAlignment="1">
      <alignment vertical="center" wrapText="1"/>
    </xf>
    <xf numFmtId="0" fontId="26" fillId="0" borderId="69" xfId="0" applyFont="1" applyBorder="1" applyAlignment="1">
      <alignment vertical="center" wrapText="1"/>
    </xf>
    <xf numFmtId="0" fontId="26" fillId="0" borderId="108" xfId="0" applyFont="1" applyBorder="1" applyAlignment="1">
      <alignment vertical="center" wrapText="1"/>
    </xf>
    <xf numFmtId="0" fontId="26" fillId="0" borderId="54" xfId="0" applyFont="1" applyBorder="1" applyAlignment="1">
      <alignment vertical="center" wrapText="1"/>
    </xf>
    <xf numFmtId="0" fontId="26" fillId="0" borderId="85" xfId="0" applyFont="1" applyBorder="1" applyAlignment="1">
      <alignment vertical="center" wrapText="1"/>
    </xf>
    <xf numFmtId="0" fontId="26" fillId="0" borderId="109" xfId="0" applyFont="1" applyBorder="1" applyAlignment="1">
      <alignment vertical="center" wrapText="1"/>
    </xf>
    <xf numFmtId="0" fontId="26" fillId="0" borderId="50" xfId="0" applyFont="1" applyBorder="1" applyAlignment="1">
      <alignment vertical="center" wrapText="1"/>
    </xf>
    <xf numFmtId="0" fontId="26" fillId="0" borderId="99" xfId="0" applyFont="1" applyBorder="1" applyAlignment="1">
      <alignment vertical="center" wrapText="1"/>
    </xf>
    <xf numFmtId="0" fontId="34" fillId="0" borderId="113" xfId="0" applyFont="1" applyBorder="1" applyAlignment="1">
      <alignment horizontal="center" vertical="center" textRotation="90" wrapText="1"/>
    </xf>
    <xf numFmtId="0" fontId="34" fillId="0" borderId="91" xfId="0" applyFont="1" applyBorder="1" applyAlignment="1">
      <alignment horizontal="center" vertical="center" textRotation="90" wrapText="1"/>
    </xf>
    <xf numFmtId="0" fontId="34" fillId="0" borderId="84" xfId="0" applyFont="1" applyBorder="1" applyAlignment="1">
      <alignment horizontal="center" vertical="center" textRotation="90" wrapText="1"/>
    </xf>
    <xf numFmtId="0" fontId="26" fillId="0" borderId="98" xfId="0" applyFont="1" applyBorder="1" applyAlignment="1">
      <alignment vertical="center" wrapText="1"/>
    </xf>
    <xf numFmtId="0" fontId="26" fillId="0" borderId="110" xfId="0" applyFont="1" applyBorder="1" applyAlignment="1">
      <alignment horizontal="justify" vertical="center" wrapText="1"/>
    </xf>
    <xf numFmtId="0" fontId="26" fillId="0" borderId="51" xfId="0" applyFont="1" applyBorder="1" applyAlignment="1">
      <alignment horizontal="justify" vertical="center" wrapText="1"/>
    </xf>
    <xf numFmtId="0" fontId="26" fillId="0" borderId="111" xfId="0" applyFont="1" applyBorder="1" applyAlignment="1">
      <alignment horizontal="justify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26" fillId="0" borderId="112" xfId="0" applyFont="1" applyBorder="1" applyAlignment="1">
      <alignment vertical="center" wrapText="1"/>
    </xf>
    <xf numFmtId="0" fontId="26" fillId="0" borderId="90" xfId="0" applyFont="1" applyBorder="1" applyAlignment="1">
      <alignment vertical="center" wrapText="1"/>
    </xf>
    <xf numFmtId="0" fontId="26" fillId="0" borderId="68" xfId="0" applyFont="1" applyBorder="1" applyAlignment="1">
      <alignment vertical="center" wrapText="1"/>
    </xf>
  </cellXfs>
  <cellStyles count="1">
    <cellStyle name="Normal" xfId="0" builtinId="0"/>
  </cellStyles>
  <dxfs count="36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1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b/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1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b/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b/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b/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0"/>
      </font>
      <fill>
        <patternFill patternType="solid">
          <fgColor rgb="FFFF3300"/>
          <bgColor rgb="FFFF3300"/>
        </patternFill>
      </fill>
    </dxf>
    <dxf>
      <font>
        <b/>
        <color theme="1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color theme="1"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rgb="FF0066FF"/>
          <bgColor rgb="FF0066FF"/>
        </patternFill>
      </fill>
    </dxf>
    <dxf>
      <font>
        <b/>
      </font>
      <fill>
        <patternFill patternType="solid">
          <fgColor rgb="FFA8D08D"/>
          <bgColor rgb="FFA8D08D"/>
        </patternFill>
      </fill>
    </dxf>
    <dxf>
      <fill>
        <patternFill patternType="solid">
          <fgColor rgb="FFFF5050"/>
          <bgColor rgb="FFFF505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1428750</xdr:colOff>
      <xdr:row>32</xdr:row>
      <xdr:rowOff>28575</xdr:rowOff>
    </xdr:from>
    <xdr:ext cx="3295650" cy="78105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5100" y="8258175"/>
          <a:ext cx="3295650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1457325</xdr:colOff>
      <xdr:row>13</xdr:row>
      <xdr:rowOff>19050</xdr:rowOff>
    </xdr:from>
    <xdr:ext cx="3295650" cy="5295900"/>
    <xdr:pic>
      <xdr:nvPicPr>
        <xdr:cNvPr id="3" name="image2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3675" y="2981325"/>
          <a:ext cx="3295650" cy="5295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opLeftCell="G1" workbookViewId="0">
      <pane ySplit="1" topLeftCell="A2" activePane="bottomLeft" state="frozen"/>
      <selection pane="bottomLeft" activeCell="K5" sqref="K5"/>
    </sheetView>
  </sheetViews>
  <sheetFormatPr defaultColWidth="14.42578125" defaultRowHeight="15" customHeight="1"/>
  <cols>
    <col min="1" max="1" width="4.140625" customWidth="1"/>
    <col min="2" max="2" width="15" customWidth="1"/>
    <col min="3" max="3" width="39.7109375" customWidth="1"/>
    <col min="4" max="4" width="3.85546875" customWidth="1"/>
    <col min="5" max="5" width="59.7109375" customWidth="1"/>
    <col min="6" max="6" width="10.42578125" customWidth="1"/>
    <col min="7" max="7" width="19.85546875" customWidth="1"/>
    <col min="8" max="8" width="60" style="262" customWidth="1"/>
    <col min="9" max="9" width="14.5703125" customWidth="1"/>
    <col min="10" max="10" width="14.42578125" customWidth="1"/>
    <col min="11" max="11" width="99.5703125" customWidth="1"/>
    <col min="12" max="12" width="7.7109375" customWidth="1"/>
    <col min="13" max="16" width="9.140625" customWidth="1"/>
    <col min="17" max="17" width="16.5703125" customWidth="1"/>
    <col min="18" max="26" width="8.7109375" customWidth="1"/>
  </cols>
  <sheetData>
    <row r="1" spans="1:26" ht="31.5">
      <c r="A1" s="278" t="s">
        <v>0</v>
      </c>
      <c r="B1" s="279"/>
      <c r="C1" s="279"/>
      <c r="D1" s="279"/>
      <c r="E1" s="279"/>
      <c r="F1" s="279"/>
      <c r="G1" s="279"/>
      <c r="H1" s="279"/>
      <c r="I1" s="280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>
      <c r="A4" s="2"/>
      <c r="B4" s="2"/>
      <c r="C4" s="2"/>
      <c r="D4" s="2"/>
      <c r="E4" s="281" t="s">
        <v>1</v>
      </c>
      <c r="F4" s="282"/>
      <c r="G4" s="282"/>
      <c r="H4" s="28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>
      <c r="A5" s="2"/>
      <c r="B5" s="4"/>
      <c r="C5" s="5" t="s">
        <v>2</v>
      </c>
      <c r="D5" s="2"/>
      <c r="E5" s="284" t="s">
        <v>3</v>
      </c>
      <c r="F5" s="285"/>
      <c r="G5" s="285"/>
      <c r="H5" s="286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87"/>
      <c r="F6" s="288"/>
      <c r="G6" s="288"/>
      <c r="H6" s="289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6" t="s">
        <v>4</v>
      </c>
      <c r="F7" s="2"/>
      <c r="G7" s="2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6" t="s">
        <v>5</v>
      </c>
      <c r="F8" s="2"/>
      <c r="G8" s="2"/>
      <c r="H8" s="3"/>
      <c r="I8" s="3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6" t="s">
        <v>6</v>
      </c>
      <c r="F9" s="2"/>
      <c r="G9" s="2"/>
      <c r="H9" s="3"/>
      <c r="I9" s="3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3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3"/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90" t="s">
        <v>256</v>
      </c>
      <c r="D12" s="282"/>
      <c r="E12" s="283"/>
      <c r="F12" s="2"/>
      <c r="G12" s="290" t="s">
        <v>257</v>
      </c>
      <c r="H12" s="282"/>
      <c r="I12" s="283"/>
      <c r="J12" s="3"/>
      <c r="K12" s="301" t="s">
        <v>267</v>
      </c>
      <c r="L12" s="302"/>
      <c r="M12" s="27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thickBot="1">
      <c r="A13" s="2"/>
      <c r="B13" s="2"/>
      <c r="C13" s="291" t="s">
        <v>255</v>
      </c>
      <c r="D13" s="292"/>
      <c r="E13" s="292"/>
      <c r="F13" s="2"/>
      <c r="G13" s="291" t="s">
        <v>258</v>
      </c>
      <c r="H13" s="292"/>
      <c r="I13" s="292"/>
      <c r="J13" s="3"/>
      <c r="K13" s="303" t="s">
        <v>301</v>
      </c>
      <c r="L13" s="30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Bot="1">
      <c r="A14" s="2"/>
      <c r="B14" s="2"/>
      <c r="C14" s="2"/>
      <c r="D14" s="2"/>
      <c r="E14" s="2"/>
      <c r="F14" s="2"/>
      <c r="G14" s="253" t="s">
        <v>201</v>
      </c>
      <c r="H14" s="258" t="s">
        <v>202</v>
      </c>
      <c r="I14" s="254" t="s">
        <v>20</v>
      </c>
      <c r="J14" s="3"/>
      <c r="K14" s="263" t="s">
        <v>259</v>
      </c>
      <c r="L14" s="264" t="s">
        <v>21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>
      <c r="A15" s="2"/>
      <c r="B15" s="2"/>
      <c r="C15" s="2"/>
      <c r="D15" s="2"/>
      <c r="E15" s="2"/>
      <c r="F15" s="2"/>
      <c r="G15" s="293" t="s">
        <v>106</v>
      </c>
      <c r="H15" s="259" t="s">
        <v>203</v>
      </c>
      <c r="I15" s="257">
        <v>2</v>
      </c>
      <c r="J15" s="3"/>
      <c r="K15" s="265" t="s">
        <v>260</v>
      </c>
      <c r="L15" s="296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>
      <c r="A16" s="2"/>
      <c r="B16" s="2"/>
      <c r="C16" s="2"/>
      <c r="D16" s="2"/>
      <c r="E16" s="2"/>
      <c r="F16" s="2"/>
      <c r="G16" s="294"/>
      <c r="H16" s="260" t="s">
        <v>253</v>
      </c>
      <c r="I16" s="255">
        <v>3</v>
      </c>
      <c r="J16" s="3"/>
      <c r="K16" s="266" t="s">
        <v>261</v>
      </c>
      <c r="L16" s="29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94"/>
      <c r="H17" s="260" t="s">
        <v>204</v>
      </c>
      <c r="I17" s="255">
        <v>2</v>
      </c>
      <c r="J17" s="3"/>
      <c r="K17" s="267" t="s">
        <v>262</v>
      </c>
      <c r="L17" s="29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thickBot="1">
      <c r="A18" s="2"/>
      <c r="B18" s="2"/>
      <c r="C18" s="2"/>
      <c r="D18" s="2"/>
      <c r="E18" s="2"/>
      <c r="F18" s="2"/>
      <c r="G18" s="294"/>
      <c r="H18" s="260" t="s">
        <v>205</v>
      </c>
      <c r="I18" s="255">
        <v>2</v>
      </c>
      <c r="J18" s="3"/>
      <c r="K18" s="268" t="s">
        <v>263</v>
      </c>
      <c r="L18" s="29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>
      <c r="A19" s="2"/>
      <c r="B19" s="2"/>
      <c r="C19" s="2"/>
      <c r="D19" s="2"/>
      <c r="E19" s="2"/>
      <c r="F19" s="2"/>
      <c r="G19" s="294"/>
      <c r="H19" s="260" t="s">
        <v>206</v>
      </c>
      <c r="I19" s="255">
        <v>1</v>
      </c>
      <c r="J19" s="3"/>
      <c r="K19" s="269" t="s">
        <v>260</v>
      </c>
      <c r="L19" s="297">
        <v>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>
      <c r="A20" s="2"/>
      <c r="B20" s="2"/>
      <c r="C20" s="2"/>
      <c r="D20" s="2"/>
      <c r="E20" s="2"/>
      <c r="F20" s="2"/>
      <c r="G20" s="294"/>
      <c r="H20" s="260" t="s">
        <v>207</v>
      </c>
      <c r="I20" s="255">
        <v>1</v>
      </c>
      <c r="J20" s="3"/>
      <c r="K20" s="269" t="s">
        <v>261</v>
      </c>
      <c r="L20" s="29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5.25" customHeight="1">
      <c r="A21" s="2"/>
      <c r="B21" s="2"/>
      <c r="C21" s="2"/>
      <c r="D21" s="2"/>
      <c r="E21" s="2"/>
      <c r="F21" s="2"/>
      <c r="G21" s="294"/>
      <c r="H21" s="260" t="s">
        <v>208</v>
      </c>
      <c r="I21" s="255">
        <v>2</v>
      </c>
      <c r="J21" s="3"/>
      <c r="K21" s="269" t="s">
        <v>264</v>
      </c>
      <c r="L21" s="29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2"/>
      <c r="B22" s="2"/>
      <c r="C22" s="2"/>
      <c r="D22" s="2"/>
      <c r="E22" s="2"/>
      <c r="F22" s="2"/>
      <c r="G22" s="294"/>
      <c r="H22" s="260" t="s">
        <v>209</v>
      </c>
      <c r="I22" s="255">
        <v>3</v>
      </c>
      <c r="J22" s="3"/>
      <c r="K22" s="270" t="s">
        <v>263</v>
      </c>
      <c r="L22" s="29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2"/>
      <c r="B23" s="2"/>
      <c r="C23" s="2"/>
      <c r="D23" s="2"/>
      <c r="E23" s="2"/>
      <c r="F23" s="2"/>
      <c r="G23" s="294" t="s">
        <v>50</v>
      </c>
      <c r="H23" s="260" t="s">
        <v>210</v>
      </c>
      <c r="I23" s="255">
        <v>1</v>
      </c>
      <c r="J23" s="3"/>
      <c r="K23" s="271" t="s">
        <v>265</v>
      </c>
      <c r="L23" s="297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94"/>
      <c r="H24" s="260" t="s">
        <v>198</v>
      </c>
      <c r="I24" s="255">
        <v>1</v>
      </c>
      <c r="J24" s="3"/>
      <c r="K24" s="269" t="s">
        <v>262</v>
      </c>
      <c r="L24" s="29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thickBot="1">
      <c r="A25" s="2"/>
      <c r="B25" s="2"/>
      <c r="C25" s="2"/>
      <c r="D25" s="2"/>
      <c r="E25" s="2"/>
      <c r="F25" s="2"/>
      <c r="G25" s="294"/>
      <c r="H25" s="260" t="s">
        <v>211</v>
      </c>
      <c r="I25" s="255">
        <v>2</v>
      </c>
      <c r="J25" s="3"/>
      <c r="K25" s="270" t="s">
        <v>263</v>
      </c>
      <c r="L25" s="29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94"/>
      <c r="H26" s="260" t="s">
        <v>212</v>
      </c>
      <c r="I26" s="255">
        <v>1</v>
      </c>
      <c r="J26" s="3"/>
      <c r="K26" s="272" t="s">
        <v>265</v>
      </c>
      <c r="L26" s="300">
        <v>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94"/>
      <c r="H27" s="260" t="s">
        <v>213</v>
      </c>
      <c r="I27" s="255">
        <v>1</v>
      </c>
      <c r="J27" s="3"/>
      <c r="K27" s="272" t="s">
        <v>264</v>
      </c>
      <c r="L27" s="30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thickBot="1">
      <c r="A28" s="2"/>
      <c r="B28" s="2"/>
      <c r="C28" s="2"/>
      <c r="D28" s="2"/>
      <c r="E28" s="2"/>
      <c r="F28" s="2"/>
      <c r="G28" s="294"/>
      <c r="H28" s="260" t="s">
        <v>214</v>
      </c>
      <c r="I28" s="255">
        <v>2</v>
      </c>
      <c r="J28" s="3"/>
      <c r="K28" s="272" t="s">
        <v>263</v>
      </c>
      <c r="L28" s="30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thickBot="1">
      <c r="A29" s="2"/>
      <c r="B29" s="2"/>
      <c r="C29" s="2"/>
      <c r="D29" s="2"/>
      <c r="E29" s="2"/>
      <c r="F29" s="2"/>
      <c r="G29" s="294"/>
      <c r="H29" s="260" t="s">
        <v>215</v>
      </c>
      <c r="I29" s="255">
        <v>2</v>
      </c>
      <c r="J29" s="3"/>
      <c r="K29" s="273" t="s">
        <v>266</v>
      </c>
      <c r="L29" s="274">
        <v>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94"/>
      <c r="H30" s="260" t="s">
        <v>216</v>
      </c>
      <c r="I30" s="255">
        <v>1</v>
      </c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94"/>
      <c r="H31" s="260" t="s">
        <v>217</v>
      </c>
      <c r="I31" s="255">
        <v>1</v>
      </c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94"/>
      <c r="H32" s="260" t="s">
        <v>218</v>
      </c>
      <c r="I32" s="255">
        <v>3</v>
      </c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94"/>
      <c r="H33" s="260" t="s">
        <v>219</v>
      </c>
      <c r="I33" s="255">
        <v>1</v>
      </c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94"/>
      <c r="H34" s="260" t="s">
        <v>220</v>
      </c>
      <c r="I34" s="255">
        <v>3</v>
      </c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2"/>
      <c r="C35" s="2"/>
      <c r="D35" s="2"/>
      <c r="E35" s="2"/>
      <c r="F35" s="2"/>
      <c r="G35" s="294"/>
      <c r="H35" s="260" t="s">
        <v>221</v>
      </c>
      <c r="I35" s="255">
        <v>2</v>
      </c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94"/>
      <c r="H36" s="260" t="s">
        <v>222</v>
      </c>
      <c r="I36" s="255">
        <v>2</v>
      </c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94"/>
      <c r="H37" s="260" t="s">
        <v>199</v>
      </c>
      <c r="I37" s="255">
        <v>2</v>
      </c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94"/>
      <c r="H38" s="260" t="s">
        <v>223</v>
      </c>
      <c r="I38" s="255">
        <v>2</v>
      </c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94"/>
      <c r="H39" s="260" t="s">
        <v>224</v>
      </c>
      <c r="I39" s="255">
        <v>2</v>
      </c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94"/>
      <c r="H40" s="260" t="s">
        <v>225</v>
      </c>
      <c r="I40" s="255">
        <v>3</v>
      </c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94"/>
      <c r="H41" s="260" t="s">
        <v>226</v>
      </c>
      <c r="I41" s="255">
        <v>2</v>
      </c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94"/>
      <c r="H42" s="260" t="s">
        <v>227</v>
      </c>
      <c r="I42" s="255">
        <v>3</v>
      </c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F43" s="2"/>
      <c r="G43" s="294"/>
      <c r="H43" s="260" t="s">
        <v>228</v>
      </c>
      <c r="I43" s="255">
        <v>2</v>
      </c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94"/>
      <c r="H44" s="260" t="s">
        <v>229</v>
      </c>
      <c r="I44" s="255">
        <v>2</v>
      </c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94"/>
      <c r="H45" s="260" t="s">
        <v>230</v>
      </c>
      <c r="I45" s="255">
        <v>2</v>
      </c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94"/>
      <c r="H46" s="260" t="s">
        <v>231</v>
      </c>
      <c r="I46" s="255">
        <v>2</v>
      </c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94"/>
      <c r="H47" s="260" t="s">
        <v>232</v>
      </c>
      <c r="I47" s="255">
        <v>3</v>
      </c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94"/>
      <c r="H48" s="260" t="s">
        <v>233</v>
      </c>
      <c r="I48" s="255">
        <v>2</v>
      </c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94"/>
      <c r="H49" s="260" t="s">
        <v>234</v>
      </c>
      <c r="I49" s="255">
        <v>3</v>
      </c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94"/>
      <c r="H50" s="260" t="s">
        <v>235</v>
      </c>
      <c r="I50" s="255">
        <v>3</v>
      </c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94"/>
      <c r="H51" s="260" t="s">
        <v>236</v>
      </c>
      <c r="I51" s="255">
        <v>2</v>
      </c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94" t="s">
        <v>45</v>
      </c>
      <c r="H52" s="260" t="s">
        <v>237</v>
      </c>
      <c r="I52" s="255">
        <v>1</v>
      </c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94"/>
      <c r="H53" s="260" t="s">
        <v>238</v>
      </c>
      <c r="I53" s="255">
        <v>1</v>
      </c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94"/>
      <c r="H54" s="260" t="s">
        <v>239</v>
      </c>
      <c r="I54" s="255">
        <v>1</v>
      </c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94"/>
      <c r="H55" s="260" t="s">
        <v>240</v>
      </c>
      <c r="I55" s="255">
        <v>1</v>
      </c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94"/>
      <c r="H56" s="260" t="s">
        <v>241</v>
      </c>
      <c r="I56" s="255">
        <v>1</v>
      </c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94"/>
      <c r="H57" s="260" t="s">
        <v>242</v>
      </c>
      <c r="I57" s="255">
        <v>1</v>
      </c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94"/>
      <c r="H58" s="260" t="s">
        <v>243</v>
      </c>
      <c r="I58" s="255">
        <v>2</v>
      </c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94"/>
      <c r="H59" s="260" t="s">
        <v>244</v>
      </c>
      <c r="I59" s="255">
        <v>2</v>
      </c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94"/>
      <c r="H60" s="260" t="s">
        <v>245</v>
      </c>
      <c r="I60" s="255">
        <v>1</v>
      </c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94"/>
      <c r="H61" s="260" t="s">
        <v>246</v>
      </c>
      <c r="I61" s="255">
        <v>1</v>
      </c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94"/>
      <c r="H62" s="260" t="s">
        <v>247</v>
      </c>
      <c r="I62" s="255">
        <v>2</v>
      </c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94"/>
      <c r="H63" s="260" t="s">
        <v>248</v>
      </c>
      <c r="I63" s="255">
        <v>2</v>
      </c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94"/>
      <c r="H64" s="260" t="s">
        <v>249</v>
      </c>
      <c r="I64" s="255">
        <v>1</v>
      </c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94" t="s">
        <v>200</v>
      </c>
      <c r="H65" s="260" t="s">
        <v>209</v>
      </c>
      <c r="I65" s="255">
        <v>1</v>
      </c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94"/>
      <c r="H66" s="260" t="s">
        <v>250</v>
      </c>
      <c r="I66" s="255">
        <v>2</v>
      </c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94"/>
      <c r="H67" s="260" t="s">
        <v>204</v>
      </c>
      <c r="I67" s="255">
        <v>1</v>
      </c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94"/>
      <c r="H68" s="260" t="s">
        <v>205</v>
      </c>
      <c r="I68" s="255">
        <v>2</v>
      </c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94"/>
      <c r="H69" s="260" t="s">
        <v>251</v>
      </c>
      <c r="I69" s="255">
        <v>2</v>
      </c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94" t="s">
        <v>27</v>
      </c>
      <c r="H70" s="260" t="s">
        <v>203</v>
      </c>
      <c r="I70" s="255">
        <v>2</v>
      </c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94"/>
      <c r="H71" s="260" t="s">
        <v>254</v>
      </c>
      <c r="I71" s="255">
        <v>4</v>
      </c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94"/>
      <c r="H72" s="260" t="s">
        <v>204</v>
      </c>
      <c r="I72" s="255">
        <v>4</v>
      </c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94"/>
      <c r="H73" s="260" t="s">
        <v>205</v>
      </c>
      <c r="I73" s="255">
        <v>4</v>
      </c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94"/>
      <c r="H74" s="260" t="s">
        <v>252</v>
      </c>
      <c r="I74" s="255">
        <v>1</v>
      </c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94"/>
      <c r="H75" s="260" t="s">
        <v>206</v>
      </c>
      <c r="I75" s="255">
        <v>1</v>
      </c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94"/>
      <c r="H76" s="260" t="s">
        <v>208</v>
      </c>
      <c r="I76" s="255">
        <v>2</v>
      </c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thickBot="1">
      <c r="A77" s="2"/>
      <c r="B77" s="2"/>
      <c r="C77" s="2"/>
      <c r="D77" s="2"/>
      <c r="E77" s="2"/>
      <c r="F77" s="2"/>
      <c r="G77" s="295"/>
      <c r="H77" s="261" t="s">
        <v>209</v>
      </c>
      <c r="I77" s="256">
        <v>3</v>
      </c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3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3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3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3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3"/>
      <c r="I213" s="3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3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3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3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3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3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3"/>
      <c r="I225" s="3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3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3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3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3"/>
      <c r="I230" s="3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3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3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3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3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3"/>
      <c r="I235" s="3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3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3"/>
      <c r="I237" s="3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3"/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3"/>
      <c r="I239" s="3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3"/>
      <c r="I240" s="3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3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3"/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3"/>
      <c r="I243" s="3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3"/>
      <c r="I244" s="3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3"/>
      <c r="I245" s="3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3"/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3"/>
      <c r="I247" s="3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3"/>
      <c r="I248" s="3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3"/>
      <c r="I249" s="3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3"/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3"/>
      <c r="I251" s="3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3"/>
      <c r="I252" s="3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3"/>
      <c r="I253" s="3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3"/>
      <c r="I254" s="3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3"/>
      <c r="I255" s="3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3"/>
      <c r="I256" s="3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3"/>
      <c r="I257" s="3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3"/>
      <c r="I258" s="3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3"/>
      <c r="I259" s="3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3"/>
      <c r="I260" s="3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3"/>
      <c r="I261" s="3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3"/>
      <c r="I262" s="3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3"/>
      <c r="I263" s="3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3"/>
      <c r="I264" s="3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3"/>
      <c r="I265" s="3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3"/>
      <c r="I266" s="3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3"/>
      <c r="I267" s="3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3"/>
      <c r="I268" s="3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3"/>
      <c r="I269" s="3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3"/>
      <c r="I270" s="3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3"/>
      <c r="I271" s="3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3"/>
      <c r="I272" s="3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3"/>
      <c r="I273" s="3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3"/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3"/>
      <c r="I275" s="3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3"/>
      <c r="I276" s="3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3"/>
      <c r="I277" s="3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3"/>
      <c r="I278" s="3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3"/>
      <c r="I279" s="3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3"/>
      <c r="I280" s="3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3"/>
      <c r="I281" s="3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3"/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3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3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3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3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3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3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3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3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3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3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3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3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3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3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3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3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3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3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3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3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3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3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3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3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3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3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3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3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3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3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3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3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3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3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3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3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3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3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3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3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3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3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3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3"/>
      <c r="I326" s="3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3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3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3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3"/>
      <c r="I330" s="3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3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3"/>
      <c r="I332" s="3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3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3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3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3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3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3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3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3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3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3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3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3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3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3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3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3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3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3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3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3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3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3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3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3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3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3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3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3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3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3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3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3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3"/>
      <c r="I365" s="3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3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3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3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3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3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3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3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3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3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3"/>
      <c r="I376" s="3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3"/>
      <c r="I377" s="3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3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3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3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3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3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3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3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3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3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3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3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3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3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3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3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3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3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3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3"/>
      <c r="I396" s="3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3"/>
      <c r="I397" s="3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3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3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3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3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3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3"/>
      <c r="I403" s="3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3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3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3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3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3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3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3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3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3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3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3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3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3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3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3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3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3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3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3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3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3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3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3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3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3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3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3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3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3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3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3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3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3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3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3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3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3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3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3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3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3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3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3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3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3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3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3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3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3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3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3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3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3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3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3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3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3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3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3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3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3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3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3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3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3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3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3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3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3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3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3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3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3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3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3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3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3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3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3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3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3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3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3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3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3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3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3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3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3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3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3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3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3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3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3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3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3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3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3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3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3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3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3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3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3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3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3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3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3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3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3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3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3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3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3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3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3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3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3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3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3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3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3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3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3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3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3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3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3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3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3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3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3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3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3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3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3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3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3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3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3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3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3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3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3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3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3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3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3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3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3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3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3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3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3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3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3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3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3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3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3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3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3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3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3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3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3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3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3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3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3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3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3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3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3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3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3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3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3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3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3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3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3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3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3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3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3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3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3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3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3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3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3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3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3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3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3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3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3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3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3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3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3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3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3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3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3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3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3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3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3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3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3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3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3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3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3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3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3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3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3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3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3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3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3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3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3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3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3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3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3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3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3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3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3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3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3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3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3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3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3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3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3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3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3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3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3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3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3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3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3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3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3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3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3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3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3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3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3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3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3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3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3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3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3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3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3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3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3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3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3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3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3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3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3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3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3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3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3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3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3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3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3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3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3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3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3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3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3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3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3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3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3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3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3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3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3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3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3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3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3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3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3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3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3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3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3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3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3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3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3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3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3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3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3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3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3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3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3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3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3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3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3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3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3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3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3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3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3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3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3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3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3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3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3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3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3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3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3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3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3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3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3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3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3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3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3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3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3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3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3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3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3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3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3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3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3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3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3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3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3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3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3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3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3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3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3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3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3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3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3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3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3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3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3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3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3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3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3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3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3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3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3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3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3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3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3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3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3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3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3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3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3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3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3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3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3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3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3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3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3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3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3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3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3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3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3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3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3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3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3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3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3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3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3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3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3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3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3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3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3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3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3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3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3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3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3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3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3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3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3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3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3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3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3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3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3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3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3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3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3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3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3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3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3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3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3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3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3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3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3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3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3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3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3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3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3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3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3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3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3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3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3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3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3"/>
      <c r="I869" s="3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3"/>
      <c r="I870" s="3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3"/>
      <c r="I871" s="3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3"/>
      <c r="I872" s="3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3"/>
      <c r="I873" s="3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3"/>
      <c r="I874" s="3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3"/>
      <c r="I875" s="3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3"/>
      <c r="I876" s="3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3"/>
      <c r="I877" s="3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3"/>
      <c r="I878" s="3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3"/>
      <c r="I879" s="3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3"/>
      <c r="I880" s="3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3"/>
      <c r="I881" s="3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3"/>
      <c r="I882" s="3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3"/>
      <c r="I883" s="3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3"/>
      <c r="I884" s="3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3"/>
      <c r="I885" s="3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3"/>
      <c r="I886" s="3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3"/>
      <c r="I887" s="3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3"/>
      <c r="I888" s="3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3"/>
      <c r="I889" s="3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3"/>
      <c r="I890" s="3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3"/>
      <c r="I891" s="3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3"/>
      <c r="I892" s="3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3"/>
      <c r="I893" s="3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3"/>
      <c r="I894" s="3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3"/>
      <c r="I895" s="3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3"/>
      <c r="I896" s="3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3"/>
      <c r="I897" s="3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3"/>
      <c r="I898" s="3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3"/>
      <c r="I899" s="3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3"/>
      <c r="I900" s="3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3"/>
      <c r="I901" s="3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3"/>
      <c r="I902" s="3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3"/>
      <c r="I903" s="3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3"/>
      <c r="I904" s="3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3"/>
      <c r="I905" s="3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3"/>
      <c r="I906" s="3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3"/>
      <c r="I907" s="3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3"/>
      <c r="I908" s="3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3"/>
      <c r="I909" s="3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3"/>
      <c r="I910" s="3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3"/>
      <c r="I911" s="3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3"/>
      <c r="I912" s="3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3"/>
      <c r="I913" s="3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3"/>
      <c r="I914" s="3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3"/>
      <c r="I915" s="3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3"/>
      <c r="I916" s="3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3"/>
      <c r="I917" s="3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3"/>
      <c r="I918" s="3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3"/>
      <c r="I919" s="3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3"/>
      <c r="I920" s="3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3"/>
      <c r="I921" s="3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3"/>
      <c r="I922" s="3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3"/>
      <c r="I923" s="3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3"/>
      <c r="I924" s="3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3"/>
      <c r="I925" s="3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3"/>
      <c r="I926" s="3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3"/>
      <c r="I927" s="3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3"/>
      <c r="I928" s="3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3"/>
      <c r="I929" s="3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3"/>
      <c r="I930" s="3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3"/>
      <c r="I931" s="3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3"/>
      <c r="I932" s="3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3"/>
      <c r="I933" s="3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3"/>
      <c r="I934" s="3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3"/>
      <c r="I935" s="3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3"/>
      <c r="I936" s="3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3"/>
      <c r="I937" s="3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3"/>
      <c r="I938" s="3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3"/>
      <c r="I939" s="3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3"/>
      <c r="I940" s="3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3"/>
      <c r="I941" s="3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3"/>
      <c r="I942" s="3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3"/>
      <c r="I943" s="3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3"/>
      <c r="I944" s="3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3"/>
      <c r="I945" s="3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3"/>
      <c r="I946" s="3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3"/>
      <c r="I947" s="3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3"/>
      <c r="I948" s="3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3"/>
      <c r="I949" s="3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3"/>
      <c r="I950" s="3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3"/>
      <c r="I951" s="3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3"/>
      <c r="I952" s="3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3"/>
      <c r="I953" s="3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3"/>
      <c r="I954" s="3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3"/>
      <c r="I955" s="3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3"/>
      <c r="I956" s="3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3"/>
      <c r="I957" s="3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3"/>
      <c r="I958" s="3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3"/>
      <c r="I959" s="3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3"/>
      <c r="I960" s="3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3"/>
      <c r="I961" s="3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3"/>
      <c r="I962" s="3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3"/>
      <c r="I963" s="3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3"/>
      <c r="I964" s="3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3"/>
      <c r="I965" s="3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3"/>
      <c r="I966" s="3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3"/>
      <c r="I967" s="3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3"/>
      <c r="I968" s="3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3"/>
      <c r="I969" s="3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3"/>
      <c r="I970" s="3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3"/>
      <c r="I971" s="3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3"/>
      <c r="I972" s="3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3"/>
      <c r="I973" s="3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3"/>
      <c r="I974" s="3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3"/>
      <c r="I975" s="3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3"/>
      <c r="I976" s="3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3"/>
      <c r="I977" s="3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3"/>
      <c r="I978" s="3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3"/>
      <c r="I979" s="3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3"/>
      <c r="I980" s="3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3"/>
      <c r="I981" s="3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3"/>
      <c r="I982" s="3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3"/>
      <c r="I983" s="3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3"/>
      <c r="I984" s="3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3"/>
      <c r="I985" s="3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3"/>
      <c r="I986" s="3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3"/>
      <c r="I987" s="3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3"/>
      <c r="I988" s="3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3"/>
      <c r="I989" s="3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3"/>
      <c r="I990" s="3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3"/>
      <c r="I991" s="3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3"/>
      <c r="I992" s="3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3"/>
      <c r="I993" s="3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3"/>
      <c r="I994" s="3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3"/>
      <c r="I995" s="3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3"/>
      <c r="I996" s="3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3"/>
      <c r="I997" s="3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3"/>
      <c r="I998" s="3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3"/>
      <c r="I999" s="3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3"/>
      <c r="I1000" s="3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L15:L18"/>
    <mergeCell ref="L19:L22"/>
    <mergeCell ref="L23:L25"/>
    <mergeCell ref="L26:L28"/>
    <mergeCell ref="K12:L12"/>
    <mergeCell ref="K13:L13"/>
    <mergeCell ref="G15:G22"/>
    <mergeCell ref="G23:G51"/>
    <mergeCell ref="G52:G64"/>
    <mergeCell ref="G65:G69"/>
    <mergeCell ref="G70:G77"/>
    <mergeCell ref="A1:I1"/>
    <mergeCell ref="E4:H4"/>
    <mergeCell ref="E5:H6"/>
    <mergeCell ref="C12:E12"/>
    <mergeCell ref="C13:E13"/>
    <mergeCell ref="G12:I12"/>
    <mergeCell ref="G13:I13"/>
  </mergeCells>
  <pageMargins left="0.511811024" right="0.511811024" top="0.78740157499999996" bottom="0.78740157499999996" header="0" footer="0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985"/>
  <sheetViews>
    <sheetView showGridLines="0" tabSelected="1" workbookViewId="0">
      <pane ySplit="2" topLeftCell="A3" activePane="bottomLeft" state="frozen"/>
      <selection pane="bottomLeft" activeCell="E43" sqref="E43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5.85546875" customWidth="1"/>
    <col min="4" max="4" width="14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5.14062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3.5703125" customWidth="1"/>
    <col min="19" max="19" width="15.85546875" customWidth="1"/>
    <col min="20" max="26" width="8.7109375" customWidth="1"/>
  </cols>
  <sheetData>
    <row r="1" spans="1:26" ht="12" customHeight="1">
      <c r="A1" s="304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/>
      <c r="T1" s="7"/>
      <c r="U1" s="7"/>
      <c r="V1" s="7"/>
      <c r="W1" s="7"/>
      <c r="X1" s="7"/>
      <c r="Y1" s="7"/>
      <c r="Z1" s="7"/>
    </row>
    <row r="2" spans="1:26" ht="45" customHeight="1">
      <c r="A2" s="8" t="s">
        <v>7</v>
      </c>
      <c r="B2" s="8" t="s">
        <v>8</v>
      </c>
      <c r="C2" s="8" t="s">
        <v>9</v>
      </c>
      <c r="D2" s="9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10" t="s">
        <v>17</v>
      </c>
      <c r="L2" s="11" t="s">
        <v>18</v>
      </c>
      <c r="M2" s="12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15" t="s">
        <v>24</v>
      </c>
      <c r="S2" s="16" t="s">
        <v>25</v>
      </c>
      <c r="T2" s="17"/>
      <c r="U2" s="17"/>
      <c r="V2" s="17"/>
      <c r="W2" s="17"/>
      <c r="X2" s="17"/>
      <c r="Y2" s="17"/>
      <c r="Z2" s="17"/>
    </row>
    <row r="3" spans="1:26" ht="26.25" customHeight="1">
      <c r="A3" s="18" t="s">
        <v>26</v>
      </c>
      <c r="B3" s="18"/>
      <c r="C3" s="18"/>
      <c r="D3" s="19"/>
      <c r="E3" s="19"/>
      <c r="F3" s="18" t="s">
        <v>27</v>
      </c>
      <c r="G3" s="18" t="s">
        <v>28</v>
      </c>
      <c r="H3" s="18" t="s">
        <v>29</v>
      </c>
      <c r="I3" s="18" t="s">
        <v>30</v>
      </c>
      <c r="J3" s="18">
        <v>4</v>
      </c>
      <c r="K3" s="20">
        <v>10248.18</v>
      </c>
      <c r="L3" s="21" t="s">
        <v>31</v>
      </c>
      <c r="M3" s="22">
        <f>IF(L3="KG",IF(K3&lt;&gt;"",IF(K3&lt;='Classificação VP'!$E$4, 1, IF(K3&lt;='Classificação VP'!$E$5, 2, 3)),""),
IF(K3&lt;&gt;"",IF(K3&lt;='Classificação VP'!$E$4, 1, IF(K3&lt;='Classificação VP'!$E$5, 1, 2)),""))</f>
        <v>1</v>
      </c>
      <c r="N3" s="18">
        <f t="shared" ref="N3:N5" si="0">IF(MAX(J3)&lt;=0," RP não definido ", MAX(J3))</f>
        <v>4</v>
      </c>
      <c r="O3" s="23">
        <v>4</v>
      </c>
      <c r="P3" s="18">
        <f t="shared" ref="P3:P38" si="1">IFERROR(
IF(OR(M3="",N3="",O3=""), 4,
IF(OR(M3&lt;=3,N3&lt;=4,O3&lt;=4), (SUM(M3+N3+2*O3)/4),  "Erro")), "Erro")</f>
        <v>3.25</v>
      </c>
      <c r="Q3" s="24">
        <f t="shared" ref="Q3:Q38" si="2">IFERROR(IF( (P3-INT(P3))&lt;0.5, INT(P3), IF((P3-INT(P3))&gt;0.5,INT(P3)+1,IF((P3-INT(P3))=0.5,IF(ISODD(INT(P3)),INT(P3)+1,INT(P3))))), "Pendente")</f>
        <v>3</v>
      </c>
      <c r="R3" s="25" t="str">
        <f t="shared" ref="R3:R37" si="3">IF(Q3=1,"Muito Baixo",IF(Q3=2,"Baixo",IF(Q3=3,"Médio",IF(Q3=4,"Alto","Erro"))))</f>
        <v>Médio</v>
      </c>
      <c r="S3" s="18" t="str">
        <f t="shared" ref="S3:S36" si="4">IF(Q3=1,"Anual",IF(Q3=2,"Semestral",IF(Q3=3,"Bimestral",IF(Q3=4,"Quinzenal","R. A. Fora do Intervalo"))))</f>
        <v>Bimestral</v>
      </c>
      <c r="T3" s="26"/>
      <c r="U3" s="26"/>
      <c r="V3" s="26"/>
      <c r="W3" s="26"/>
      <c r="X3" s="26"/>
      <c r="Y3" s="26"/>
      <c r="Z3" s="26"/>
    </row>
    <row r="4" spans="1:26" ht="26.25" customHeight="1">
      <c r="A4" s="27" t="s">
        <v>26</v>
      </c>
      <c r="B4" s="27"/>
      <c r="C4" s="27"/>
      <c r="D4" s="28"/>
      <c r="E4" s="28"/>
      <c r="F4" s="27" t="s">
        <v>27</v>
      </c>
      <c r="G4" s="27" t="s">
        <v>28</v>
      </c>
      <c r="H4" s="27" t="s">
        <v>29</v>
      </c>
      <c r="I4" s="27" t="s">
        <v>30</v>
      </c>
      <c r="J4" s="27">
        <v>4</v>
      </c>
      <c r="K4" s="29">
        <v>282258</v>
      </c>
      <c r="L4" s="30" t="s">
        <v>31</v>
      </c>
      <c r="M4" s="31">
        <f>IF(L4="KG",IF(K4&lt;&gt;"",IF(K4&lt;='Classificação VP'!$E$4, 1, IF(K4&lt;='Classificação VP'!$E$5, 2, 3)),""),
IF(K4&lt;&gt;"",IF(K4&lt;='Classificação VP'!$E$4, 1, IF(K4&lt;='Classificação VP'!$E$5, 1, 2)),""))</f>
        <v>3</v>
      </c>
      <c r="N4" s="27">
        <f t="shared" si="0"/>
        <v>4</v>
      </c>
      <c r="O4" s="32">
        <v>2</v>
      </c>
      <c r="P4" s="27">
        <f t="shared" si="1"/>
        <v>2.75</v>
      </c>
      <c r="Q4" s="24">
        <f t="shared" si="2"/>
        <v>3</v>
      </c>
      <c r="R4" s="33" t="str">
        <f t="shared" si="3"/>
        <v>Médio</v>
      </c>
      <c r="S4" s="27" t="str">
        <f t="shared" si="4"/>
        <v>Bimestral</v>
      </c>
      <c r="T4" s="26"/>
      <c r="U4" s="26"/>
      <c r="V4" s="26"/>
      <c r="W4" s="26"/>
      <c r="X4" s="26"/>
      <c r="Y4" s="26"/>
      <c r="Z4" s="26"/>
    </row>
    <row r="5" spans="1:26" ht="26.25" customHeight="1">
      <c r="A5" s="27" t="s">
        <v>26</v>
      </c>
      <c r="B5" s="27"/>
      <c r="C5" s="27"/>
      <c r="D5" s="28"/>
      <c r="E5" s="28"/>
      <c r="F5" s="27" t="s">
        <v>27</v>
      </c>
      <c r="G5" s="27" t="s">
        <v>28</v>
      </c>
      <c r="H5" s="27" t="s">
        <v>29</v>
      </c>
      <c r="I5" s="27" t="s">
        <v>30</v>
      </c>
      <c r="J5" s="27">
        <v>4</v>
      </c>
      <c r="K5" s="29">
        <v>9706.17</v>
      </c>
      <c r="L5" s="34" t="s">
        <v>31</v>
      </c>
      <c r="M5" s="31">
        <f>IF(L5="KG",IF(K5&lt;&gt;"",IF(K5&lt;='Classificação VP'!$E$4, 1, IF(K5&lt;='Classificação VP'!$E$5, 2, 3)),""),
IF(K5&lt;&gt;"",IF(K5&lt;='Classificação VP'!$E$4, 1, IF(K5&lt;='Classificação VP'!$E$5, 1, 2)),""))</f>
        <v>1</v>
      </c>
      <c r="N5" s="27">
        <f t="shared" si="0"/>
        <v>4</v>
      </c>
      <c r="O5" s="32">
        <v>3</v>
      </c>
      <c r="P5" s="27">
        <f t="shared" si="1"/>
        <v>2.75</v>
      </c>
      <c r="Q5" s="24">
        <f t="shared" si="2"/>
        <v>3</v>
      </c>
      <c r="R5" s="25" t="str">
        <f t="shared" si="3"/>
        <v>Médio</v>
      </c>
      <c r="S5" s="27" t="str">
        <f t="shared" si="4"/>
        <v>Bimestral</v>
      </c>
      <c r="T5" s="26"/>
      <c r="U5" s="26"/>
      <c r="V5" s="26"/>
      <c r="W5" s="26"/>
      <c r="X5" s="26"/>
      <c r="Y5" s="26"/>
      <c r="Z5" s="26"/>
    </row>
    <row r="6" spans="1:26" ht="26.25" customHeight="1">
      <c r="A6" s="27" t="s">
        <v>26</v>
      </c>
      <c r="B6" s="27"/>
      <c r="C6" s="27"/>
      <c r="D6" s="28"/>
      <c r="E6" s="28"/>
      <c r="F6" s="27" t="s">
        <v>27</v>
      </c>
      <c r="G6" s="27" t="s">
        <v>28</v>
      </c>
      <c r="H6" s="27" t="s">
        <v>29</v>
      </c>
      <c r="I6" s="27" t="s">
        <v>30</v>
      </c>
      <c r="J6" s="27">
        <v>4</v>
      </c>
      <c r="K6" s="29">
        <v>741.67</v>
      </c>
      <c r="L6" s="27" t="s">
        <v>31</v>
      </c>
      <c r="M6" s="31">
        <f>IF(L6="KG",IF(K6&lt;&gt;"",IF(K6&lt;='Classificação VP'!$E$4, 1, IF(K6&lt;='Classificação VP'!$E$5, 2, 3)),""),
IF(K6&lt;&gt;"",IF(K6&lt;='Classificação VP'!$E$4, 1, IF(K6&lt;='Classificação VP'!$E$5, 1, 2)),""))</f>
        <v>1</v>
      </c>
      <c r="N6" s="27">
        <f>IF(MAX(J6)&lt;=0," RP não definido ", MAX(J6))</f>
        <v>4</v>
      </c>
      <c r="O6" s="35">
        <v>1</v>
      </c>
      <c r="P6" s="27">
        <f t="shared" si="1"/>
        <v>1.75</v>
      </c>
      <c r="Q6" s="24">
        <f t="shared" si="2"/>
        <v>2</v>
      </c>
      <c r="R6" s="36" t="str">
        <f t="shared" si="3"/>
        <v>Baixo</v>
      </c>
      <c r="S6" s="37" t="str">
        <f t="shared" si="4"/>
        <v>Semestral</v>
      </c>
      <c r="T6" s="26"/>
      <c r="U6" s="26"/>
      <c r="V6" s="26"/>
      <c r="W6" s="26"/>
      <c r="X6" s="26"/>
      <c r="Y6" s="26"/>
      <c r="Z6" s="26"/>
    </row>
    <row r="7" spans="1:26" ht="26.25" customHeight="1">
      <c r="A7" s="27" t="s">
        <v>26</v>
      </c>
      <c r="B7" s="27"/>
      <c r="C7" s="27"/>
      <c r="D7" s="28"/>
      <c r="E7" s="28"/>
      <c r="F7" s="27" t="s">
        <v>27</v>
      </c>
      <c r="G7" s="27" t="s">
        <v>28</v>
      </c>
      <c r="H7" s="27" t="s">
        <v>29</v>
      </c>
      <c r="I7" s="27" t="s">
        <v>30</v>
      </c>
      <c r="J7" s="27">
        <v>4</v>
      </c>
      <c r="K7" s="29">
        <v>12564.13</v>
      </c>
      <c r="L7" s="34" t="s">
        <v>31</v>
      </c>
      <c r="M7" s="31">
        <f>IF(L7="KG",IF(K7&lt;&gt;"",IF(K7&lt;='Classificação VP'!$E$4, 1, IF(K7&lt;='Classificação VP'!$E$5, 2, 3)),""),
IF(K7&lt;&gt;"",IF(K7&lt;='Classificação VP'!$E$4, 1, IF(K7&lt;='Classificação VP'!$E$5, 1, 2)),""))</f>
        <v>2</v>
      </c>
      <c r="N7" s="27">
        <f t="shared" ref="N7:N27" si="5">IF(MAX(J7)&lt;=0," RP não definido ", MAX(J7))</f>
        <v>4</v>
      </c>
      <c r="O7" s="32">
        <v>1</v>
      </c>
      <c r="P7" s="27">
        <f t="shared" si="1"/>
        <v>2</v>
      </c>
      <c r="Q7" s="24">
        <f t="shared" si="2"/>
        <v>2</v>
      </c>
      <c r="R7" s="25" t="str">
        <f t="shared" si="3"/>
        <v>Baixo</v>
      </c>
      <c r="S7" s="27" t="str">
        <f t="shared" si="4"/>
        <v>Semestral</v>
      </c>
      <c r="T7" s="26"/>
      <c r="U7" s="26"/>
      <c r="V7" s="26"/>
      <c r="W7" s="26"/>
      <c r="X7" s="26"/>
      <c r="Y7" s="26"/>
      <c r="Z7" s="26"/>
    </row>
    <row r="8" spans="1:26" ht="26.25" customHeight="1">
      <c r="A8" s="27" t="s">
        <v>26</v>
      </c>
      <c r="B8" s="27"/>
      <c r="C8" s="27"/>
      <c r="D8" s="28"/>
      <c r="E8" s="28"/>
      <c r="F8" s="27" t="s">
        <v>27</v>
      </c>
      <c r="G8" s="27" t="s">
        <v>28</v>
      </c>
      <c r="H8" s="27" t="s">
        <v>29</v>
      </c>
      <c r="I8" s="27" t="s">
        <v>30</v>
      </c>
      <c r="J8" s="27">
        <v>4</v>
      </c>
      <c r="K8" s="29">
        <v>81.66</v>
      </c>
      <c r="L8" s="30" t="s">
        <v>31</v>
      </c>
      <c r="M8" s="31">
        <f>IF(L8="KG",IF(K8&lt;&gt;"",IF(K8&lt;='Classificação VP'!$E$4, 1, IF(K8&lt;='Classificação VP'!$E$5, 2, 3)),""),
IF(K8&lt;&gt;"",IF(K8&lt;='Classificação VP'!$E$4, 1, IF(K8&lt;='Classificação VP'!$E$5, 1, 2)),""))</f>
        <v>1</v>
      </c>
      <c r="N8" s="27">
        <f t="shared" si="5"/>
        <v>4</v>
      </c>
      <c r="O8" s="32">
        <v>1</v>
      </c>
      <c r="P8" s="27">
        <f t="shared" si="1"/>
        <v>1.75</v>
      </c>
      <c r="Q8" s="24">
        <f t="shared" si="2"/>
        <v>2</v>
      </c>
      <c r="R8" s="33" t="str">
        <f t="shared" si="3"/>
        <v>Baixo</v>
      </c>
      <c r="S8" s="27" t="str">
        <f t="shared" si="4"/>
        <v>Semestral</v>
      </c>
      <c r="T8" s="26"/>
      <c r="U8" s="26"/>
      <c r="V8" s="26"/>
      <c r="W8" s="26"/>
      <c r="X8" s="26"/>
      <c r="Y8" s="26"/>
      <c r="Z8" s="26"/>
    </row>
    <row r="9" spans="1:26" ht="26.25" customHeight="1">
      <c r="A9" s="27" t="s">
        <v>26</v>
      </c>
      <c r="B9" s="27"/>
      <c r="C9" s="27"/>
      <c r="D9" s="28"/>
      <c r="E9" s="28"/>
      <c r="F9" s="27" t="s">
        <v>27</v>
      </c>
      <c r="G9" s="27" t="s">
        <v>28</v>
      </c>
      <c r="H9" s="27" t="s">
        <v>29</v>
      </c>
      <c r="I9" s="27" t="s">
        <v>30</v>
      </c>
      <c r="J9" s="32">
        <v>4</v>
      </c>
      <c r="K9" s="29">
        <v>600000</v>
      </c>
      <c r="L9" s="34" t="s">
        <v>31</v>
      </c>
      <c r="M9" s="31">
        <f>IF(L9="KG",IF(K9&lt;&gt;"",IF(K9&lt;='Classificação VP'!$E$4, 1, IF(K9&lt;='Classificação VP'!$E$5, 2, 3)),""),
IF(K9&lt;&gt;"",IF(K9&lt;='Classificação VP'!$E$4, 1, IF(K9&lt;='Classificação VP'!$E$5, 1, 2)),""))</f>
        <v>3</v>
      </c>
      <c r="N9" s="27">
        <f t="shared" si="5"/>
        <v>4</v>
      </c>
      <c r="O9" s="23">
        <v>1</v>
      </c>
      <c r="P9" s="27">
        <f t="shared" si="1"/>
        <v>2.25</v>
      </c>
      <c r="Q9" s="24">
        <f t="shared" si="2"/>
        <v>2</v>
      </c>
      <c r="R9" s="25" t="str">
        <f t="shared" si="3"/>
        <v>Baixo</v>
      </c>
      <c r="S9" s="18" t="str">
        <f t="shared" si="4"/>
        <v>Semestral</v>
      </c>
      <c r="T9" s="26"/>
      <c r="U9" s="26"/>
      <c r="V9" s="26"/>
      <c r="W9" s="26"/>
      <c r="X9" s="26"/>
      <c r="Y9" s="26"/>
      <c r="Z9" s="26"/>
    </row>
    <row r="10" spans="1:26" ht="26.25" customHeight="1">
      <c r="A10" s="27" t="s">
        <v>26</v>
      </c>
      <c r="B10" s="27"/>
      <c r="C10" s="27"/>
      <c r="D10" s="28"/>
      <c r="E10" s="28"/>
      <c r="F10" s="27" t="s">
        <v>27</v>
      </c>
      <c r="G10" s="27" t="s">
        <v>28</v>
      </c>
      <c r="H10" s="27" t="s">
        <v>29</v>
      </c>
      <c r="I10" s="27" t="s">
        <v>30</v>
      </c>
      <c r="J10" s="27">
        <v>4</v>
      </c>
      <c r="K10" s="38">
        <v>260000</v>
      </c>
      <c r="L10" s="34" t="s">
        <v>31</v>
      </c>
      <c r="M10" s="31">
        <f>IF(L10="KG",IF(K10&lt;&gt;"",IF(K10&lt;='Classificação VP'!$E$4, 1, IF(K10&lt;='Classificação VP'!$E$5, 2, 3)),""),
IF(K10&lt;&gt;"",IF(K10&lt;='Classificação VP'!$E$4, 1, IF(K10&lt;='Classificação VP'!$E$5, 1, 2)),""))</f>
        <v>3</v>
      </c>
      <c r="N10" s="27">
        <f t="shared" si="5"/>
        <v>4</v>
      </c>
      <c r="O10" s="32">
        <v>4</v>
      </c>
      <c r="P10" s="27">
        <f t="shared" si="1"/>
        <v>3.75</v>
      </c>
      <c r="Q10" s="24">
        <f t="shared" si="2"/>
        <v>4</v>
      </c>
      <c r="R10" s="25" t="str">
        <f t="shared" si="3"/>
        <v>Alto</v>
      </c>
      <c r="S10" s="27" t="str">
        <f t="shared" si="4"/>
        <v>Quinzenal</v>
      </c>
      <c r="T10" s="26"/>
      <c r="U10" s="26"/>
      <c r="V10" s="26"/>
      <c r="W10" s="26"/>
      <c r="X10" s="26"/>
      <c r="Y10" s="26"/>
      <c r="Z10" s="26"/>
    </row>
    <row r="11" spans="1:26" ht="26.25" customHeight="1">
      <c r="A11" s="27" t="s">
        <v>26</v>
      </c>
      <c r="B11" s="27"/>
      <c r="C11" s="27"/>
      <c r="D11" s="28"/>
      <c r="E11" s="28"/>
      <c r="F11" s="27" t="s">
        <v>27</v>
      </c>
      <c r="G11" s="27" t="s">
        <v>28</v>
      </c>
      <c r="H11" s="27" t="s">
        <v>29</v>
      </c>
      <c r="I11" s="27" t="s">
        <v>30</v>
      </c>
      <c r="J11" s="27">
        <v>4</v>
      </c>
      <c r="K11" s="39">
        <v>30000</v>
      </c>
      <c r="L11" s="34" t="s">
        <v>31</v>
      </c>
      <c r="M11" s="31">
        <f>IF(L11="KG",IF(K11&lt;&gt;"",IF(K11&lt;='Classificação VP'!$E$4, 1, IF(K11&lt;='Classificação VP'!$E$5, 2, 3)),""),
IF(K11&lt;&gt;"",IF(K11&lt;='Classificação VP'!$E$4, 1, IF(K11&lt;='Classificação VP'!$E$5, 1, 2)),""))</f>
        <v>2</v>
      </c>
      <c r="N11" s="27">
        <f t="shared" si="5"/>
        <v>4</v>
      </c>
      <c r="O11" s="32">
        <v>2</v>
      </c>
      <c r="P11" s="27">
        <f t="shared" si="1"/>
        <v>2.5</v>
      </c>
      <c r="Q11" s="24">
        <f t="shared" si="2"/>
        <v>2</v>
      </c>
      <c r="R11" s="25" t="str">
        <f t="shared" si="3"/>
        <v>Baixo</v>
      </c>
      <c r="S11" s="27" t="str">
        <f t="shared" si="4"/>
        <v>Semestral</v>
      </c>
      <c r="T11" s="26"/>
      <c r="U11" s="26"/>
      <c r="V11" s="26"/>
      <c r="W11" s="26"/>
      <c r="X11" s="26"/>
      <c r="Y11" s="26"/>
      <c r="Z11" s="26"/>
    </row>
    <row r="12" spans="1:26" ht="24.75" customHeight="1">
      <c r="A12" s="27" t="s">
        <v>26</v>
      </c>
      <c r="B12" s="27"/>
      <c r="C12" s="27"/>
      <c r="D12" s="28"/>
      <c r="E12" s="28"/>
      <c r="F12" s="27" t="s">
        <v>27</v>
      </c>
      <c r="G12" s="27" t="s">
        <v>28</v>
      </c>
      <c r="H12" s="27" t="s">
        <v>29</v>
      </c>
      <c r="I12" s="27" t="s">
        <v>30</v>
      </c>
      <c r="J12" s="27">
        <v>4</v>
      </c>
      <c r="K12" s="29">
        <v>12000</v>
      </c>
      <c r="L12" s="34" t="s">
        <v>31</v>
      </c>
      <c r="M12" s="31">
        <f>IF(L12="KG",IF(K12&lt;&gt;"",IF(K12&lt;='Classificação VP'!$E$4, 1, IF(K12&lt;='Classificação VP'!$E$5, 2, 3)),""),
IF(K12&lt;&gt;"",IF(K12&lt;='Classificação VP'!$E$4, 1, IF(K12&lt;='Classificação VP'!$E$5, 1, 2)),""))</f>
        <v>1</v>
      </c>
      <c r="N12" s="27">
        <f t="shared" si="5"/>
        <v>4</v>
      </c>
      <c r="O12" s="23">
        <v>1</v>
      </c>
      <c r="P12" s="27">
        <f t="shared" si="1"/>
        <v>1.75</v>
      </c>
      <c r="Q12" s="24">
        <f t="shared" si="2"/>
        <v>2</v>
      </c>
      <c r="R12" s="25" t="str">
        <f t="shared" si="3"/>
        <v>Baixo</v>
      </c>
      <c r="S12" s="18" t="str">
        <f t="shared" si="4"/>
        <v>Semestral</v>
      </c>
      <c r="T12" s="26"/>
      <c r="U12" s="26"/>
      <c r="V12" s="26"/>
      <c r="W12" s="26"/>
      <c r="X12" s="26"/>
      <c r="Y12" s="26"/>
      <c r="Z12" s="26"/>
    </row>
    <row r="13" spans="1:26" ht="24.75" customHeight="1">
      <c r="A13" s="27" t="s">
        <v>26</v>
      </c>
      <c r="B13" s="27"/>
      <c r="C13" s="27"/>
      <c r="D13" s="28"/>
      <c r="E13" s="28"/>
      <c r="F13" s="27" t="s">
        <v>27</v>
      </c>
      <c r="G13" s="27" t="s">
        <v>28</v>
      </c>
      <c r="H13" s="27" t="s">
        <v>29</v>
      </c>
      <c r="I13" s="27" t="s">
        <v>30</v>
      </c>
      <c r="J13" s="27">
        <v>4</v>
      </c>
      <c r="K13" s="29">
        <v>1213.33</v>
      </c>
      <c r="L13" s="30" t="s">
        <v>31</v>
      </c>
      <c r="M13" s="31">
        <f>IF(L13="KG",IF(K13&lt;&gt;"",IF(K13&lt;='Classificação VP'!$E$4, 1, IF(K13&lt;='Classificação VP'!$E$5, 2, 3)),""),
IF(K13&lt;&gt;"",IF(K13&lt;='Classificação VP'!$E$4, 1, IF(K13&lt;='Classificação VP'!$E$5, 1, 2)),""))</f>
        <v>1</v>
      </c>
      <c r="N13" s="27">
        <f t="shared" si="5"/>
        <v>4</v>
      </c>
      <c r="O13" s="32">
        <v>1</v>
      </c>
      <c r="P13" s="27">
        <f t="shared" si="1"/>
        <v>1.75</v>
      </c>
      <c r="Q13" s="24">
        <f t="shared" si="2"/>
        <v>2</v>
      </c>
      <c r="R13" s="33" t="str">
        <f t="shared" si="3"/>
        <v>Baixo</v>
      </c>
      <c r="S13" s="27" t="str">
        <f t="shared" si="4"/>
        <v>Semestral</v>
      </c>
      <c r="T13" s="26"/>
      <c r="U13" s="26"/>
      <c r="V13" s="26"/>
      <c r="W13" s="26"/>
      <c r="X13" s="26"/>
      <c r="Y13" s="26"/>
      <c r="Z13" s="26"/>
    </row>
    <row r="14" spans="1:26" ht="24.75" customHeight="1">
      <c r="A14" s="27" t="s">
        <v>26</v>
      </c>
      <c r="B14" s="27"/>
      <c r="C14" s="27"/>
      <c r="D14" s="28"/>
      <c r="E14" s="28"/>
      <c r="F14" s="27" t="s">
        <v>27</v>
      </c>
      <c r="G14" s="27" t="s">
        <v>28</v>
      </c>
      <c r="H14" s="27" t="s">
        <v>29</v>
      </c>
      <c r="I14" s="27" t="s">
        <v>30</v>
      </c>
      <c r="J14" s="27">
        <v>4</v>
      </c>
      <c r="K14" s="29">
        <v>100000</v>
      </c>
      <c r="L14" s="34" t="s">
        <v>31</v>
      </c>
      <c r="M14" s="31">
        <f>IF(L14="KG",IF(K14&lt;&gt;"",IF(K14&lt;='Classificação VP'!$E$4, 1, IF(K14&lt;='Classificação VP'!$E$5, 2, 3)),""),
IF(K14&lt;&gt;"",IF(K14&lt;='Classificação VP'!$E$4, 1, IF(K14&lt;='Classificação VP'!$E$5, 1, 2)),""))</f>
        <v>3</v>
      </c>
      <c r="N14" s="27">
        <f t="shared" si="5"/>
        <v>4</v>
      </c>
      <c r="O14" s="23">
        <v>1</v>
      </c>
      <c r="P14" s="27">
        <f t="shared" si="1"/>
        <v>2.25</v>
      </c>
      <c r="Q14" s="24">
        <f t="shared" si="2"/>
        <v>2</v>
      </c>
      <c r="R14" s="25" t="str">
        <f t="shared" si="3"/>
        <v>Baixo</v>
      </c>
      <c r="S14" s="18" t="str">
        <f t="shared" si="4"/>
        <v>Semestral</v>
      </c>
      <c r="T14" s="26"/>
      <c r="U14" s="26"/>
      <c r="V14" s="26"/>
      <c r="W14" s="26"/>
      <c r="X14" s="26"/>
      <c r="Y14" s="26"/>
      <c r="Z14" s="26"/>
    </row>
    <row r="15" spans="1:26" ht="24.75" customHeight="1">
      <c r="A15" s="18" t="s">
        <v>26</v>
      </c>
      <c r="B15" s="18"/>
      <c r="C15" s="18"/>
      <c r="D15" s="19"/>
      <c r="E15" s="19"/>
      <c r="F15" s="18" t="s">
        <v>27</v>
      </c>
      <c r="G15" s="18" t="s">
        <v>28</v>
      </c>
      <c r="H15" s="18" t="s">
        <v>29</v>
      </c>
      <c r="I15" s="18" t="s">
        <v>30</v>
      </c>
      <c r="J15" s="18">
        <v>4</v>
      </c>
      <c r="K15" s="20">
        <v>4042</v>
      </c>
      <c r="L15" s="21" t="s">
        <v>31</v>
      </c>
      <c r="M15" s="22">
        <f>IF(L15="KG",IF(K15&lt;&gt;"",IF(K15&lt;='Classificação VP'!$E$4, 1, IF(K15&lt;='Classificação VP'!$E$5, 2, 3)),""),
IF(K15&lt;&gt;"",IF(K15&lt;='Classificação VP'!$E$4, 1, IF(K15&lt;='Classificação VP'!$E$5, 1, 2)),""))</f>
        <v>1</v>
      </c>
      <c r="N15" s="18">
        <f t="shared" si="5"/>
        <v>4</v>
      </c>
      <c r="O15" s="32">
        <v>1</v>
      </c>
      <c r="P15" s="27">
        <f t="shared" si="1"/>
        <v>1.75</v>
      </c>
      <c r="Q15" s="24">
        <f t="shared" si="2"/>
        <v>2</v>
      </c>
      <c r="R15" s="25" t="str">
        <f t="shared" si="3"/>
        <v>Baixo</v>
      </c>
      <c r="S15" s="27" t="str">
        <f t="shared" si="4"/>
        <v>Semestral</v>
      </c>
      <c r="T15" s="26"/>
      <c r="U15" s="26"/>
      <c r="V15" s="26"/>
      <c r="W15" s="26"/>
      <c r="X15" s="26"/>
      <c r="Y15" s="26"/>
      <c r="Z15" s="26"/>
    </row>
    <row r="16" spans="1:26" ht="24.75" customHeight="1">
      <c r="A16" s="18" t="s">
        <v>26</v>
      </c>
      <c r="B16" s="18"/>
      <c r="C16" s="18"/>
      <c r="D16" s="19"/>
      <c r="E16" s="19"/>
      <c r="F16" s="18" t="s">
        <v>27</v>
      </c>
      <c r="G16" s="18" t="s">
        <v>28</v>
      </c>
      <c r="H16" s="18" t="s">
        <v>29</v>
      </c>
      <c r="I16" s="18" t="s">
        <v>30</v>
      </c>
      <c r="J16" s="18">
        <v>4</v>
      </c>
      <c r="K16" s="20">
        <v>5219.8</v>
      </c>
      <c r="L16" s="21" t="s">
        <v>31</v>
      </c>
      <c r="M16" s="22">
        <f>IF(L16="KG",IF(K16&lt;&gt;"",IF(K16&lt;='Classificação VP'!$E$4, 1, IF(K16&lt;='Classificação VP'!$E$5, 2, 3)),""),
IF(K16&lt;&gt;"",IF(K16&lt;='Classificação VP'!$E$4, 1, IF(K16&lt;='Classificação VP'!$E$5, 1, 2)),""))</f>
        <v>1</v>
      </c>
      <c r="N16" s="18">
        <f t="shared" si="5"/>
        <v>4</v>
      </c>
      <c r="O16" s="32">
        <v>1</v>
      </c>
      <c r="P16" s="27">
        <f t="shared" si="1"/>
        <v>1.75</v>
      </c>
      <c r="Q16" s="24">
        <f t="shared" si="2"/>
        <v>2</v>
      </c>
      <c r="R16" s="25" t="str">
        <f t="shared" si="3"/>
        <v>Baixo</v>
      </c>
      <c r="S16" s="27" t="str">
        <f t="shared" si="4"/>
        <v>Semestral</v>
      </c>
      <c r="T16" s="26"/>
      <c r="U16" s="26"/>
      <c r="V16" s="26"/>
      <c r="W16" s="26"/>
      <c r="X16" s="26"/>
      <c r="Y16" s="26"/>
      <c r="Z16" s="26"/>
    </row>
    <row r="17" spans="1:26" ht="24.75" customHeight="1">
      <c r="A17" s="27" t="s">
        <v>26</v>
      </c>
      <c r="B17" s="27"/>
      <c r="C17" s="27"/>
      <c r="D17" s="28"/>
      <c r="E17" s="28"/>
      <c r="F17" s="27" t="s">
        <v>27</v>
      </c>
      <c r="G17" s="27" t="s">
        <v>28</v>
      </c>
      <c r="H17" s="27" t="s">
        <v>29</v>
      </c>
      <c r="I17" s="27" t="s">
        <v>30</v>
      </c>
      <c r="J17" s="27">
        <v>4</v>
      </c>
      <c r="K17" s="29">
        <v>79668.11</v>
      </c>
      <c r="L17" s="30" t="s">
        <v>31</v>
      </c>
      <c r="M17" s="31">
        <f>IF(L17="KG",IF(K17&lt;&gt;"",IF(K17&lt;='Classificação VP'!$E$4, 1, IF(K17&lt;='Classificação VP'!$E$5, 2, 3)),""),
IF(K17&lt;&gt;"",IF(K17&lt;='Classificação VP'!$E$4, 1, IF(K17&lt;='Classificação VP'!$E$5, 1, 2)),""))</f>
        <v>3</v>
      </c>
      <c r="N17" s="27">
        <f t="shared" si="5"/>
        <v>4</v>
      </c>
      <c r="O17" s="32">
        <v>2</v>
      </c>
      <c r="P17" s="27">
        <f t="shared" si="1"/>
        <v>2.75</v>
      </c>
      <c r="Q17" s="24">
        <f t="shared" si="2"/>
        <v>3</v>
      </c>
      <c r="R17" s="33" t="str">
        <f t="shared" si="3"/>
        <v>Médio</v>
      </c>
      <c r="S17" s="27" t="str">
        <f t="shared" si="4"/>
        <v>Bimestral</v>
      </c>
      <c r="T17" s="26"/>
      <c r="U17" s="26"/>
      <c r="V17" s="26"/>
      <c r="W17" s="26"/>
      <c r="X17" s="26"/>
      <c r="Y17" s="26"/>
      <c r="Z17" s="26"/>
    </row>
    <row r="18" spans="1:26" ht="24.75" customHeight="1">
      <c r="A18" s="27" t="s">
        <v>26</v>
      </c>
      <c r="B18" s="32"/>
      <c r="C18" s="27"/>
      <c r="D18" s="40"/>
      <c r="E18" s="28"/>
      <c r="F18" s="27" t="s">
        <v>27</v>
      </c>
      <c r="G18" s="27" t="s">
        <v>28</v>
      </c>
      <c r="H18" s="27" t="s">
        <v>29</v>
      </c>
      <c r="I18" s="27" t="s">
        <v>30</v>
      </c>
      <c r="J18" s="27">
        <v>4</v>
      </c>
      <c r="K18" s="29">
        <v>8634.25</v>
      </c>
      <c r="L18" s="30" t="s">
        <v>31</v>
      </c>
      <c r="M18" s="31">
        <f>IF(L18="KG",IF(K18&lt;&gt;"",IF(K18&lt;='Classificação VP'!$E$4, 1, IF(K18&lt;='Classificação VP'!$E$5, 2, 3)),""),
IF(K18&lt;&gt;"",IF(K18&lt;='Classificação VP'!$E$4, 1, IF(K18&lt;='Classificação VP'!$E$5, 1, 2)),""))</f>
        <v>1</v>
      </c>
      <c r="N18" s="27">
        <f t="shared" si="5"/>
        <v>4</v>
      </c>
      <c r="O18" s="32">
        <v>2</v>
      </c>
      <c r="P18" s="27">
        <f t="shared" si="1"/>
        <v>2.25</v>
      </c>
      <c r="Q18" s="24">
        <f t="shared" si="2"/>
        <v>2</v>
      </c>
      <c r="R18" s="33" t="str">
        <f t="shared" si="3"/>
        <v>Baixo</v>
      </c>
      <c r="S18" s="27" t="str">
        <f t="shared" si="4"/>
        <v>Semestral</v>
      </c>
      <c r="T18" s="26"/>
      <c r="U18" s="26"/>
      <c r="V18" s="26"/>
      <c r="W18" s="26"/>
      <c r="X18" s="26"/>
      <c r="Y18" s="26"/>
      <c r="Z18" s="26"/>
    </row>
    <row r="19" spans="1:26" ht="24.75" customHeight="1">
      <c r="A19" s="27" t="s">
        <v>26</v>
      </c>
      <c r="B19" s="27"/>
      <c r="C19" s="27"/>
      <c r="D19" s="28"/>
      <c r="E19" s="28"/>
      <c r="F19" s="27" t="s">
        <v>27</v>
      </c>
      <c r="G19" s="27" t="s">
        <v>28</v>
      </c>
      <c r="H19" s="27" t="s">
        <v>32</v>
      </c>
      <c r="I19" s="27" t="s">
        <v>30</v>
      </c>
      <c r="J19" s="27">
        <v>4</v>
      </c>
      <c r="K19" s="29">
        <v>36180</v>
      </c>
      <c r="L19" s="30" t="s">
        <v>31</v>
      </c>
      <c r="M19" s="31">
        <f>IF(L19="KG",IF(K19&lt;&gt;"",IF(K19&lt;='Classificação VP'!$E$4, 1, IF(K19&lt;='Classificação VP'!$E$5, 2, 3)),""),
IF(K19&lt;&gt;"",IF(K19&lt;='Classificação VP'!$E$4, 1, IF(K19&lt;='Classificação VP'!$E$5, 1, 2)),""))</f>
        <v>3</v>
      </c>
      <c r="N19" s="27">
        <f t="shared" si="5"/>
        <v>4</v>
      </c>
      <c r="O19" s="32">
        <v>1</v>
      </c>
      <c r="P19" s="27">
        <f t="shared" si="1"/>
        <v>2.25</v>
      </c>
      <c r="Q19" s="24">
        <f t="shared" si="2"/>
        <v>2</v>
      </c>
      <c r="R19" s="33" t="str">
        <f t="shared" si="3"/>
        <v>Baixo</v>
      </c>
      <c r="S19" s="27" t="str">
        <f t="shared" si="4"/>
        <v>Semestral</v>
      </c>
      <c r="T19" s="26"/>
      <c r="U19" s="26"/>
      <c r="V19" s="26"/>
      <c r="W19" s="26"/>
      <c r="X19" s="26"/>
      <c r="Y19" s="26"/>
      <c r="Z19" s="26"/>
    </row>
    <row r="20" spans="1:26" ht="24.75" customHeight="1">
      <c r="A20" s="27" t="s">
        <v>26</v>
      </c>
      <c r="B20" s="27"/>
      <c r="C20" s="27"/>
      <c r="D20" s="28"/>
      <c r="E20" s="28"/>
      <c r="F20" s="27" t="s">
        <v>27</v>
      </c>
      <c r="G20" s="27" t="s">
        <v>28</v>
      </c>
      <c r="H20" s="27" t="s">
        <v>29</v>
      </c>
      <c r="I20" s="27" t="s">
        <v>30</v>
      </c>
      <c r="J20" s="27">
        <v>4</v>
      </c>
      <c r="K20" s="29">
        <v>60000</v>
      </c>
      <c r="L20" s="34" t="s">
        <v>31</v>
      </c>
      <c r="M20" s="31">
        <f>IF(L20="KG",IF(K20&lt;&gt;"",IF(K20&lt;='Classificação VP'!$E$4, 1, IF(K20&lt;='Classificação VP'!$E$5, 2, 3)),""),
IF(K20&lt;&gt;"",IF(K20&lt;='Classificação VP'!$E$4, 1, IF(K20&lt;='Classificação VP'!$E$5, 1, 2)),""))</f>
        <v>3</v>
      </c>
      <c r="N20" s="27">
        <f t="shared" si="5"/>
        <v>4</v>
      </c>
      <c r="O20" s="23">
        <v>1</v>
      </c>
      <c r="P20" s="27">
        <f t="shared" si="1"/>
        <v>2.25</v>
      </c>
      <c r="Q20" s="24">
        <f t="shared" si="2"/>
        <v>2</v>
      </c>
      <c r="R20" s="25" t="str">
        <f t="shared" si="3"/>
        <v>Baixo</v>
      </c>
      <c r="S20" s="18" t="str">
        <f t="shared" si="4"/>
        <v>Semestral</v>
      </c>
      <c r="T20" s="26"/>
      <c r="U20" s="26"/>
      <c r="V20" s="26"/>
      <c r="W20" s="26"/>
      <c r="X20" s="26"/>
      <c r="Y20" s="26"/>
      <c r="Z20" s="26"/>
    </row>
    <row r="21" spans="1:26" ht="24.75" customHeight="1">
      <c r="A21" s="27" t="s">
        <v>26</v>
      </c>
      <c r="B21" s="27"/>
      <c r="C21" s="27"/>
      <c r="D21" s="28"/>
      <c r="E21" s="28"/>
      <c r="F21" s="27" t="s">
        <v>27</v>
      </c>
      <c r="G21" s="27" t="s">
        <v>28</v>
      </c>
      <c r="H21" s="27" t="s">
        <v>29</v>
      </c>
      <c r="I21" s="27" t="s">
        <v>30</v>
      </c>
      <c r="J21" s="27">
        <v>4</v>
      </c>
      <c r="K21" s="29">
        <v>4119.7299999999996</v>
      </c>
      <c r="L21" s="34" t="s">
        <v>31</v>
      </c>
      <c r="M21" s="31">
        <f>IF(L21="KG",IF(K21&lt;&gt;"",IF(K21&lt;='Classificação VP'!$E$4, 1, IF(K21&lt;='Classificação VP'!$E$5, 2, 3)),""),
IF(K21&lt;&gt;"",IF(K21&lt;='Classificação VP'!$E$4, 1, IF(K21&lt;='Classificação VP'!$E$5, 1, 2)),""))</f>
        <v>1</v>
      </c>
      <c r="N21" s="27">
        <f t="shared" si="5"/>
        <v>4</v>
      </c>
      <c r="O21" s="32">
        <v>1</v>
      </c>
      <c r="P21" s="27">
        <f t="shared" si="1"/>
        <v>1.75</v>
      </c>
      <c r="Q21" s="24">
        <f t="shared" si="2"/>
        <v>2</v>
      </c>
      <c r="R21" s="25" t="str">
        <f t="shared" si="3"/>
        <v>Baixo</v>
      </c>
      <c r="S21" s="27" t="str">
        <f t="shared" si="4"/>
        <v>Semestral</v>
      </c>
      <c r="T21" s="26"/>
      <c r="U21" s="26"/>
      <c r="V21" s="26"/>
      <c r="W21" s="26"/>
      <c r="X21" s="26"/>
      <c r="Y21" s="26"/>
      <c r="Z21" s="26"/>
    </row>
    <row r="22" spans="1:26" ht="24.75" customHeight="1">
      <c r="A22" s="27" t="s">
        <v>26</v>
      </c>
      <c r="B22" s="27"/>
      <c r="C22" s="27"/>
      <c r="D22" s="28"/>
      <c r="E22" s="28"/>
      <c r="F22" s="27" t="s">
        <v>27</v>
      </c>
      <c r="G22" s="27" t="s">
        <v>28</v>
      </c>
      <c r="H22" s="27" t="s">
        <v>29</v>
      </c>
      <c r="I22" s="27" t="s">
        <v>30</v>
      </c>
      <c r="J22" s="27">
        <v>4</v>
      </c>
      <c r="K22" s="29">
        <v>490</v>
      </c>
      <c r="L22" s="30" t="s">
        <v>31</v>
      </c>
      <c r="M22" s="31">
        <f>IF(L22="KG",IF(K22&lt;&gt;"",IF(K22&lt;='Classificação VP'!$E$4, 1, IF(K22&lt;='Classificação VP'!$E$5, 2, 3)),""),
IF(K22&lt;&gt;"",IF(K22&lt;='Classificação VP'!$E$4, 1, IF(K22&lt;='Classificação VP'!$E$5, 1, 2)),""))</f>
        <v>1</v>
      </c>
      <c r="N22" s="27">
        <f t="shared" si="5"/>
        <v>4</v>
      </c>
      <c r="O22" s="32">
        <v>4</v>
      </c>
      <c r="P22" s="27">
        <f t="shared" si="1"/>
        <v>3.25</v>
      </c>
      <c r="Q22" s="24">
        <f t="shared" si="2"/>
        <v>3</v>
      </c>
      <c r="R22" s="33" t="str">
        <f t="shared" si="3"/>
        <v>Médio</v>
      </c>
      <c r="S22" s="27" t="str">
        <f t="shared" si="4"/>
        <v>Bimestral</v>
      </c>
      <c r="T22" s="26"/>
      <c r="U22" s="26"/>
      <c r="V22" s="26"/>
      <c r="W22" s="26"/>
      <c r="X22" s="26"/>
      <c r="Y22" s="26"/>
      <c r="Z22" s="26"/>
    </row>
    <row r="23" spans="1:26" ht="24.75" customHeight="1">
      <c r="A23" s="27" t="s">
        <v>26</v>
      </c>
      <c r="B23" s="27"/>
      <c r="C23" s="27"/>
      <c r="D23" s="28"/>
      <c r="E23" s="28"/>
      <c r="F23" s="27" t="s">
        <v>27</v>
      </c>
      <c r="G23" s="27" t="s">
        <v>28</v>
      </c>
      <c r="H23" s="27" t="s">
        <v>29</v>
      </c>
      <c r="I23" s="27" t="s">
        <v>30</v>
      </c>
      <c r="J23" s="27">
        <v>4</v>
      </c>
      <c r="K23" s="29">
        <v>100000</v>
      </c>
      <c r="L23" s="34" t="s">
        <v>31</v>
      </c>
      <c r="M23" s="31">
        <f>IF(L23="KG",IF(K23&lt;&gt;"",IF(K23&lt;='Classificação VP'!$E$4, 1, IF(K23&lt;='Classificação VP'!$E$5, 2, 3)),""),
IF(K23&lt;&gt;"",IF(K23&lt;='Classificação VP'!$E$4, 1, IF(K23&lt;='Classificação VP'!$E$5, 1, 2)),""))</f>
        <v>3</v>
      </c>
      <c r="N23" s="27">
        <f t="shared" si="5"/>
        <v>4</v>
      </c>
      <c r="O23" s="23">
        <v>1</v>
      </c>
      <c r="P23" s="27">
        <f t="shared" si="1"/>
        <v>2.25</v>
      </c>
      <c r="Q23" s="24">
        <f t="shared" si="2"/>
        <v>2</v>
      </c>
      <c r="R23" s="25" t="str">
        <f t="shared" si="3"/>
        <v>Baixo</v>
      </c>
      <c r="S23" s="18" t="str">
        <f t="shared" si="4"/>
        <v>Semestral</v>
      </c>
      <c r="T23" s="26"/>
      <c r="U23" s="26"/>
      <c r="V23" s="26"/>
      <c r="W23" s="26"/>
      <c r="X23" s="26"/>
      <c r="Y23" s="26"/>
      <c r="Z23" s="26"/>
    </row>
    <row r="24" spans="1:26" ht="27.75" customHeight="1">
      <c r="A24" s="27" t="s">
        <v>26</v>
      </c>
      <c r="B24" s="27"/>
      <c r="C24" s="27"/>
      <c r="D24" s="28"/>
      <c r="E24" s="28"/>
      <c r="F24" s="27" t="s">
        <v>27</v>
      </c>
      <c r="G24" s="27" t="s">
        <v>28</v>
      </c>
      <c r="H24" s="27" t="s">
        <v>29</v>
      </c>
      <c r="I24" s="27" t="s">
        <v>30</v>
      </c>
      <c r="J24" s="27">
        <v>4</v>
      </c>
      <c r="K24" s="29">
        <v>60000</v>
      </c>
      <c r="L24" s="30" t="s">
        <v>31</v>
      </c>
      <c r="M24" s="31">
        <f>IF(L24="KG",IF(K24&lt;&gt;"",IF(K24&lt;='Classificação VP'!$E$4, 1, IF(K24&lt;='Classificação VP'!$E$5, 2, 3)),""),
IF(K24&lt;&gt;"",IF(K24&lt;='Classificação VP'!$E$4, 1, IF(K24&lt;='Classificação VP'!$E$5, 1, 2)),""))</f>
        <v>3</v>
      </c>
      <c r="N24" s="27">
        <f t="shared" si="5"/>
        <v>4</v>
      </c>
      <c r="O24" s="32">
        <v>1</v>
      </c>
      <c r="P24" s="27">
        <f t="shared" si="1"/>
        <v>2.25</v>
      </c>
      <c r="Q24" s="24">
        <f t="shared" si="2"/>
        <v>2</v>
      </c>
      <c r="R24" s="33" t="str">
        <f t="shared" si="3"/>
        <v>Baixo</v>
      </c>
      <c r="S24" s="27" t="str">
        <f t="shared" si="4"/>
        <v>Semestral</v>
      </c>
      <c r="T24" s="26"/>
      <c r="U24" s="26"/>
      <c r="V24" s="26"/>
      <c r="W24" s="26"/>
      <c r="X24" s="26"/>
      <c r="Y24" s="26"/>
      <c r="Z24" s="26"/>
    </row>
    <row r="25" spans="1:26" ht="27.75" customHeight="1">
      <c r="A25" s="27" t="s">
        <v>26</v>
      </c>
      <c r="B25" s="27"/>
      <c r="C25" s="27"/>
      <c r="D25" s="28"/>
      <c r="E25" s="28"/>
      <c r="F25" s="27" t="s">
        <v>27</v>
      </c>
      <c r="G25" s="27" t="s">
        <v>28</v>
      </c>
      <c r="H25" s="27" t="s">
        <v>29</v>
      </c>
      <c r="I25" s="27" t="s">
        <v>30</v>
      </c>
      <c r="J25" s="27">
        <v>4</v>
      </c>
      <c r="K25" s="29">
        <v>60000</v>
      </c>
      <c r="L25" s="34" t="s">
        <v>31</v>
      </c>
      <c r="M25" s="31">
        <f>IF(L25="KG",IF(K25&lt;&gt;"",IF(K25&lt;='Classificação VP'!$E$4, 1, IF(K25&lt;='Classificação VP'!$E$5, 2, 3)),""),
IF(K25&lt;&gt;"",IF(K25&lt;='Classificação VP'!$E$4, 1, IF(K25&lt;='Classificação VP'!$E$5, 1, 2)),""))</f>
        <v>3</v>
      </c>
      <c r="N25" s="27">
        <f t="shared" si="5"/>
        <v>4</v>
      </c>
      <c r="O25" s="23">
        <v>1</v>
      </c>
      <c r="P25" s="27">
        <f t="shared" si="1"/>
        <v>2.25</v>
      </c>
      <c r="Q25" s="24">
        <f t="shared" si="2"/>
        <v>2</v>
      </c>
      <c r="R25" s="25" t="str">
        <f t="shared" si="3"/>
        <v>Baixo</v>
      </c>
      <c r="S25" s="18" t="str">
        <f t="shared" si="4"/>
        <v>Semestral</v>
      </c>
      <c r="T25" s="26"/>
      <c r="U25" s="26"/>
      <c r="V25" s="26"/>
      <c r="W25" s="26"/>
      <c r="X25" s="26"/>
      <c r="Y25" s="26"/>
      <c r="Z25" s="26"/>
    </row>
    <row r="26" spans="1:26" ht="27.75" customHeight="1">
      <c r="A26" s="27" t="s">
        <v>26</v>
      </c>
      <c r="B26" s="27"/>
      <c r="C26" s="27"/>
      <c r="D26" s="28"/>
      <c r="E26" s="28"/>
      <c r="F26" s="27" t="s">
        <v>27</v>
      </c>
      <c r="G26" s="27" t="s">
        <v>28</v>
      </c>
      <c r="H26" s="27" t="s">
        <v>32</v>
      </c>
      <c r="I26" s="27" t="s">
        <v>30</v>
      </c>
      <c r="J26" s="27">
        <v>4</v>
      </c>
      <c r="K26" s="29">
        <v>319416.92</v>
      </c>
      <c r="L26" s="30" t="s">
        <v>31</v>
      </c>
      <c r="M26" s="31">
        <f>IF(L26="KG",IF(K26&lt;&gt;"",IF(K26&lt;='Classificação VP'!$E$4, 1, IF(K26&lt;='Classificação VP'!$E$5, 2, 3)),""),
IF(K26&lt;&gt;"",IF(K26&lt;='Classificação VP'!$E$4, 1, IF(K26&lt;='Classificação VP'!$E$5, 1, 2)),""))</f>
        <v>3</v>
      </c>
      <c r="N26" s="27">
        <f t="shared" si="5"/>
        <v>4</v>
      </c>
      <c r="O26" s="32">
        <v>2</v>
      </c>
      <c r="P26" s="27">
        <f t="shared" si="1"/>
        <v>2.75</v>
      </c>
      <c r="Q26" s="24">
        <f t="shared" si="2"/>
        <v>3</v>
      </c>
      <c r="R26" s="33" t="str">
        <f t="shared" si="3"/>
        <v>Médio</v>
      </c>
      <c r="S26" s="27" t="str">
        <f t="shared" si="4"/>
        <v>Bimestral</v>
      </c>
      <c r="T26" s="26"/>
      <c r="U26" s="26"/>
      <c r="V26" s="26"/>
      <c r="W26" s="26"/>
      <c r="X26" s="26"/>
      <c r="Y26" s="26"/>
      <c r="Z26" s="26"/>
    </row>
    <row r="27" spans="1:26" ht="27.75" customHeight="1">
      <c r="A27" s="27" t="s">
        <v>26</v>
      </c>
      <c r="B27" s="27"/>
      <c r="C27" s="27"/>
      <c r="D27" s="28"/>
      <c r="E27" s="28"/>
      <c r="F27" s="27" t="s">
        <v>27</v>
      </c>
      <c r="G27" s="27" t="s">
        <v>28</v>
      </c>
      <c r="H27" s="27" t="s">
        <v>29</v>
      </c>
      <c r="I27" s="27" t="s">
        <v>30</v>
      </c>
      <c r="J27" s="27">
        <v>4</v>
      </c>
      <c r="K27" s="29">
        <v>100000</v>
      </c>
      <c r="L27" s="34" t="s">
        <v>31</v>
      </c>
      <c r="M27" s="31">
        <f>IF(L27="KG",IF(K27&lt;&gt;"",IF(K27&lt;='Classificação VP'!$E$4, 1, IF(K27&lt;='Classificação VP'!$E$5, 2, 3)),""),
IF(K27&lt;&gt;"",IF(K27&lt;='Classificação VP'!$E$4, 1, IF(K27&lt;='Classificação VP'!$E$5, 1, 2)),""))</f>
        <v>3</v>
      </c>
      <c r="N27" s="27">
        <f t="shared" si="5"/>
        <v>4</v>
      </c>
      <c r="O27" s="23">
        <v>1</v>
      </c>
      <c r="P27" s="27">
        <f t="shared" si="1"/>
        <v>2.25</v>
      </c>
      <c r="Q27" s="24">
        <f t="shared" si="2"/>
        <v>2</v>
      </c>
      <c r="R27" s="25" t="str">
        <f t="shared" si="3"/>
        <v>Baixo</v>
      </c>
      <c r="S27" s="18" t="str">
        <f t="shared" si="4"/>
        <v>Semestral</v>
      </c>
      <c r="T27" s="26"/>
      <c r="U27" s="26"/>
      <c r="V27" s="26"/>
      <c r="W27" s="26"/>
      <c r="X27" s="26"/>
      <c r="Y27" s="26"/>
      <c r="Z27" s="26"/>
    </row>
    <row r="28" spans="1:26" ht="27.75" customHeight="1">
      <c r="A28" s="27" t="s">
        <v>26</v>
      </c>
      <c r="B28" s="27"/>
      <c r="C28" s="27"/>
      <c r="D28" s="28"/>
      <c r="E28" s="28"/>
      <c r="F28" s="27" t="s">
        <v>27</v>
      </c>
      <c r="G28" s="27" t="s">
        <v>28</v>
      </c>
      <c r="H28" s="27" t="s">
        <v>29</v>
      </c>
      <c r="I28" s="27" t="s">
        <v>30</v>
      </c>
      <c r="J28" s="27">
        <v>4</v>
      </c>
      <c r="K28" s="29">
        <v>1565.83</v>
      </c>
      <c r="L28" s="30" t="s">
        <v>31</v>
      </c>
      <c r="M28" s="31">
        <f>IF(L28="KG",IF(K28&lt;&gt;"",IF(K28&lt;='Classificação VP'!$E$4, 1, IF(K28&lt;='Classificação VP'!$E$5, 2, 3)),""),
IF(K28&lt;&gt;"",IF(K28&lt;='Classificação VP'!$E$4, 1, IF(K28&lt;='Classificação VP'!$E$5, 1, 2)),""))</f>
        <v>1</v>
      </c>
      <c r="N28" s="32">
        <v>4</v>
      </c>
      <c r="O28" s="32">
        <v>1</v>
      </c>
      <c r="P28" s="27">
        <f t="shared" si="1"/>
        <v>1.75</v>
      </c>
      <c r="Q28" s="24">
        <f t="shared" si="2"/>
        <v>2</v>
      </c>
      <c r="R28" s="33" t="str">
        <f t="shared" si="3"/>
        <v>Baixo</v>
      </c>
      <c r="S28" s="27" t="str">
        <f t="shared" si="4"/>
        <v>Semestral</v>
      </c>
      <c r="T28" s="26"/>
      <c r="U28" s="26"/>
      <c r="V28" s="26"/>
      <c r="W28" s="26"/>
      <c r="X28" s="26"/>
      <c r="Y28" s="26"/>
      <c r="Z28" s="26"/>
    </row>
    <row r="29" spans="1:26" ht="27.75" customHeight="1">
      <c r="A29" s="27" t="s">
        <v>26</v>
      </c>
      <c r="B29" s="27"/>
      <c r="C29" s="27"/>
      <c r="D29" s="27"/>
      <c r="E29" s="28"/>
      <c r="F29" s="27" t="s">
        <v>27</v>
      </c>
      <c r="G29" s="27" t="s">
        <v>28</v>
      </c>
      <c r="H29" s="27" t="s">
        <v>29</v>
      </c>
      <c r="I29" s="27" t="s">
        <v>30</v>
      </c>
      <c r="J29" s="27">
        <v>4</v>
      </c>
      <c r="K29" s="29">
        <v>44683.75</v>
      </c>
      <c r="L29" s="34" t="s">
        <v>31</v>
      </c>
      <c r="M29" s="31">
        <f>IF(L29="KG",IF(K29&lt;&gt;"",IF(K29&lt;='Classificação VP'!$E$4, 1, IF(K29&lt;='Classificação VP'!$E$5, 2, 3)),""),
IF(K29&lt;&gt;"",IF(K29&lt;='Classificação VP'!$E$4, 1, IF(K29&lt;='Classificação VP'!$E$5, 1, 2)),""))</f>
        <v>3</v>
      </c>
      <c r="N29" s="27">
        <f t="shared" ref="N29:N34" si="6">IF(MAX(J29)&lt;=0," RP não definido ", MAX(J29))</f>
        <v>4</v>
      </c>
      <c r="O29" s="23">
        <v>4</v>
      </c>
      <c r="P29" s="27">
        <f t="shared" si="1"/>
        <v>3.75</v>
      </c>
      <c r="Q29" s="24">
        <f t="shared" si="2"/>
        <v>4</v>
      </c>
      <c r="R29" s="25" t="str">
        <f t="shared" si="3"/>
        <v>Alto</v>
      </c>
      <c r="S29" s="27" t="str">
        <f t="shared" si="4"/>
        <v>Quinzenal</v>
      </c>
      <c r="T29" s="26"/>
      <c r="U29" s="26"/>
      <c r="V29" s="26"/>
      <c r="W29" s="26"/>
      <c r="X29" s="26"/>
      <c r="Y29" s="26"/>
      <c r="Z29" s="26"/>
    </row>
    <row r="30" spans="1:26" ht="27.75" customHeight="1">
      <c r="A30" s="27" t="s">
        <v>26</v>
      </c>
      <c r="B30" s="27"/>
      <c r="C30" s="27"/>
      <c r="D30" s="27"/>
      <c r="E30" s="27"/>
      <c r="F30" s="27" t="s">
        <v>27</v>
      </c>
      <c r="G30" s="27" t="s">
        <v>28</v>
      </c>
      <c r="H30" s="27" t="s">
        <v>29</v>
      </c>
      <c r="I30" s="27" t="s">
        <v>30</v>
      </c>
      <c r="J30" s="27">
        <v>4</v>
      </c>
      <c r="K30" s="29">
        <v>243.33</v>
      </c>
      <c r="L30" s="30" t="s">
        <v>31</v>
      </c>
      <c r="M30" s="31">
        <f>IF(L30="KG",IF(K30&lt;&gt;"",IF(K30&lt;='Classificação VP'!$E$4, 1, IF(K30&lt;='Classificação VP'!$E$5, 2, 3)),""),
IF(K30&lt;&gt;"",IF(K30&lt;='Classificação VP'!$E$4, 1, IF(K30&lt;='Classificação VP'!$E$5, 1, 2)),""))</f>
        <v>1</v>
      </c>
      <c r="N30" s="27">
        <f t="shared" si="6"/>
        <v>4</v>
      </c>
      <c r="O30" s="32">
        <v>3</v>
      </c>
      <c r="P30" s="27">
        <f t="shared" si="1"/>
        <v>2.75</v>
      </c>
      <c r="Q30" s="24">
        <f t="shared" si="2"/>
        <v>3</v>
      </c>
      <c r="R30" s="33" t="str">
        <f t="shared" si="3"/>
        <v>Médio</v>
      </c>
      <c r="S30" s="27" t="str">
        <f t="shared" si="4"/>
        <v>Bimestral</v>
      </c>
      <c r="T30" s="26"/>
      <c r="U30" s="26"/>
      <c r="V30" s="26"/>
      <c r="W30" s="26"/>
      <c r="X30" s="26"/>
      <c r="Y30" s="26"/>
      <c r="Z30" s="26"/>
    </row>
    <row r="31" spans="1:26" ht="27.75" customHeight="1">
      <c r="A31" s="27" t="s">
        <v>26</v>
      </c>
      <c r="B31" s="27"/>
      <c r="C31" s="27"/>
      <c r="D31" s="27"/>
      <c r="E31" s="27"/>
      <c r="F31" s="27" t="s">
        <v>27</v>
      </c>
      <c r="G31" s="27" t="s">
        <v>28</v>
      </c>
      <c r="H31" s="27" t="s">
        <v>29</v>
      </c>
      <c r="I31" s="27" t="s">
        <v>30</v>
      </c>
      <c r="J31" s="27">
        <v>4</v>
      </c>
      <c r="K31" s="29">
        <v>12000</v>
      </c>
      <c r="L31" s="34" t="s">
        <v>31</v>
      </c>
      <c r="M31" s="31">
        <f>IF(L31="KG",IF(K31&lt;&gt;"",IF(K31&lt;='Classificação VP'!$E$4, 1, IF(K31&lt;='Classificação VP'!$E$5, 2, 3)),""),
IF(K31&lt;&gt;"",IF(K31&lt;='Classificação VP'!$E$4, 1, IF(K31&lt;='Classificação VP'!$E$5, 1, 2)),""))</f>
        <v>1</v>
      </c>
      <c r="N31" s="27">
        <f t="shared" si="6"/>
        <v>4</v>
      </c>
      <c r="O31" s="23">
        <v>1</v>
      </c>
      <c r="P31" s="27">
        <f t="shared" si="1"/>
        <v>1.75</v>
      </c>
      <c r="Q31" s="24">
        <f t="shared" si="2"/>
        <v>2</v>
      </c>
      <c r="R31" s="25" t="str">
        <f t="shared" si="3"/>
        <v>Baixo</v>
      </c>
      <c r="S31" s="18" t="str">
        <f t="shared" si="4"/>
        <v>Semestral</v>
      </c>
      <c r="T31" s="26"/>
      <c r="U31" s="26"/>
      <c r="V31" s="26"/>
      <c r="W31" s="26"/>
      <c r="X31" s="26"/>
      <c r="Y31" s="26"/>
      <c r="Z31" s="26"/>
    </row>
    <row r="32" spans="1:26" ht="27.75" customHeight="1">
      <c r="A32" s="27" t="s">
        <v>26</v>
      </c>
      <c r="B32" s="27"/>
      <c r="C32" s="27"/>
      <c r="D32" s="27"/>
      <c r="E32" s="27"/>
      <c r="F32" s="27" t="s">
        <v>27</v>
      </c>
      <c r="G32" s="27" t="s">
        <v>28</v>
      </c>
      <c r="H32" s="27" t="s">
        <v>32</v>
      </c>
      <c r="I32" s="27" t="s">
        <v>30</v>
      </c>
      <c r="J32" s="27">
        <v>4</v>
      </c>
      <c r="K32" s="29">
        <v>54583.33</v>
      </c>
      <c r="L32" s="34" t="s">
        <v>31</v>
      </c>
      <c r="M32" s="31">
        <f>IF(L32="KG",IF(K32&lt;&gt;"",IF(K32&lt;='Classificação VP'!$E$4, 1, IF(K32&lt;='Classificação VP'!$E$5, 2, 3)),""),
IF(K32&lt;&gt;"",IF(K32&lt;='Classificação VP'!$E$4, 1, IF(K32&lt;='Classificação VP'!$E$5, 1, 2)),""))</f>
        <v>3</v>
      </c>
      <c r="N32" s="27">
        <f t="shared" si="6"/>
        <v>4</v>
      </c>
      <c r="O32" s="23">
        <v>1</v>
      </c>
      <c r="P32" s="27">
        <f t="shared" si="1"/>
        <v>2.25</v>
      </c>
      <c r="Q32" s="24">
        <f t="shared" si="2"/>
        <v>2</v>
      </c>
      <c r="R32" s="25" t="str">
        <f t="shared" si="3"/>
        <v>Baixo</v>
      </c>
      <c r="S32" s="27" t="str">
        <f t="shared" si="4"/>
        <v>Semestral</v>
      </c>
      <c r="T32" s="26"/>
      <c r="U32" s="26"/>
      <c r="V32" s="26"/>
      <c r="W32" s="26"/>
      <c r="X32" s="26"/>
      <c r="Y32" s="26"/>
      <c r="Z32" s="26"/>
    </row>
    <row r="33" spans="1:26" ht="27.75" customHeight="1">
      <c r="A33" s="27" t="s">
        <v>26</v>
      </c>
      <c r="B33" s="27"/>
      <c r="C33" s="27"/>
      <c r="D33" s="27"/>
      <c r="E33" s="27"/>
      <c r="F33" s="27" t="s">
        <v>27</v>
      </c>
      <c r="G33" s="27" t="s">
        <v>28</v>
      </c>
      <c r="H33" s="27" t="s">
        <v>29</v>
      </c>
      <c r="I33" s="27" t="s">
        <v>30</v>
      </c>
      <c r="J33" s="27">
        <v>4</v>
      </c>
      <c r="K33" s="29">
        <v>900000</v>
      </c>
      <c r="L33" s="34" t="s">
        <v>31</v>
      </c>
      <c r="M33" s="31">
        <f>IF(L33="KG",IF(K33&lt;&gt;"",IF(K33&lt;='Classificação VP'!$E$4, 1, IF(K33&lt;='Classificação VP'!$E$5, 2, 3)),""),
IF(K33&lt;&gt;"",IF(K33&lt;='Classificação VP'!$E$4, 1, IF(K33&lt;='Classificação VP'!$E$5, 1, 2)),""))</f>
        <v>3</v>
      </c>
      <c r="N33" s="27">
        <f t="shared" si="6"/>
        <v>4</v>
      </c>
      <c r="O33" s="23">
        <v>1</v>
      </c>
      <c r="P33" s="27">
        <f t="shared" si="1"/>
        <v>2.25</v>
      </c>
      <c r="Q33" s="24">
        <f t="shared" si="2"/>
        <v>2</v>
      </c>
      <c r="R33" s="25" t="str">
        <f t="shared" si="3"/>
        <v>Baixo</v>
      </c>
      <c r="S33" s="18" t="str">
        <f t="shared" si="4"/>
        <v>Semestral</v>
      </c>
      <c r="T33" s="26"/>
      <c r="U33" s="26"/>
      <c r="V33" s="26"/>
      <c r="W33" s="26"/>
      <c r="X33" s="26"/>
      <c r="Y33" s="26"/>
      <c r="Z33" s="26"/>
    </row>
    <row r="34" spans="1:26" ht="27.75" customHeight="1">
      <c r="A34" s="27" t="s">
        <v>26</v>
      </c>
      <c r="B34" s="27"/>
      <c r="C34" s="27"/>
      <c r="D34" s="27"/>
      <c r="E34" s="27"/>
      <c r="F34" s="27" t="s">
        <v>27</v>
      </c>
      <c r="G34" s="27" t="s">
        <v>28</v>
      </c>
      <c r="H34" s="27" t="s">
        <v>29</v>
      </c>
      <c r="I34" s="27" t="s">
        <v>30</v>
      </c>
      <c r="J34" s="27">
        <v>4</v>
      </c>
      <c r="K34" s="29">
        <v>4021.25</v>
      </c>
      <c r="L34" s="30" t="s">
        <v>31</v>
      </c>
      <c r="M34" s="31">
        <f>IF(L34="KG",IF(K34&lt;&gt;"",IF(K34&lt;='Classificação VP'!$E$4, 1, IF(K34&lt;='Classificação VP'!$E$5, 2, 3)),""),
IF(K34&lt;&gt;"",IF(K34&lt;='Classificação VP'!$E$4, 1, IF(K34&lt;='Classificação VP'!$E$5, 1, 2)),""))</f>
        <v>1</v>
      </c>
      <c r="N34" s="27">
        <f t="shared" si="6"/>
        <v>4</v>
      </c>
      <c r="O34" s="32">
        <v>1</v>
      </c>
      <c r="P34" s="27">
        <f t="shared" si="1"/>
        <v>1.75</v>
      </c>
      <c r="Q34" s="24">
        <f t="shared" si="2"/>
        <v>2</v>
      </c>
      <c r="R34" s="33" t="str">
        <f t="shared" si="3"/>
        <v>Baixo</v>
      </c>
      <c r="S34" s="27" t="str">
        <f t="shared" si="4"/>
        <v>Semestral</v>
      </c>
      <c r="T34" s="26"/>
      <c r="U34" s="26"/>
      <c r="V34" s="26"/>
      <c r="W34" s="26"/>
      <c r="X34" s="26"/>
      <c r="Y34" s="26"/>
      <c r="Z34" s="26"/>
    </row>
    <row r="35" spans="1:26" ht="22.5">
      <c r="A35" s="41" t="s">
        <v>26</v>
      </c>
      <c r="B35" s="27"/>
      <c r="C35" s="32"/>
      <c r="D35" s="27"/>
      <c r="E35" s="27"/>
      <c r="F35" s="27" t="s">
        <v>27</v>
      </c>
      <c r="G35" s="27" t="s">
        <v>28</v>
      </c>
      <c r="H35" s="27" t="s">
        <v>29</v>
      </c>
      <c r="I35" s="41" t="s">
        <v>30</v>
      </c>
      <c r="J35" s="27">
        <v>4</v>
      </c>
      <c r="K35" s="29">
        <v>4695.1499999999996</v>
      </c>
      <c r="L35" s="42" t="s">
        <v>31</v>
      </c>
      <c r="M35" s="31">
        <f>IF(L35="KG",IF(K35&lt;&gt;"",IF(K35&lt;='Classificação VP'!$E$4, 1, IF(K35&lt;='Classificação VP'!$E$5, 2, 3)),""),
IF(K35&lt;&gt;"",IF(K35&lt;='Classificação VP'!$E$4, 1, IF(K35&lt;='Classificação VP'!$E$5, 1, 2)),""))</f>
        <v>1</v>
      </c>
      <c r="N35" s="41">
        <f t="shared" ref="N35:N36" si="7">IF(MAX(J35:J36)&lt;=0," RP não definido ", MAX(J35))</f>
        <v>4</v>
      </c>
      <c r="O35" s="23">
        <v>2</v>
      </c>
      <c r="P35" s="41">
        <f t="shared" si="1"/>
        <v>2.25</v>
      </c>
      <c r="Q35" s="24">
        <f t="shared" si="2"/>
        <v>2</v>
      </c>
      <c r="R35" s="43" t="str">
        <f t="shared" si="3"/>
        <v>Baixo</v>
      </c>
      <c r="S35" s="44" t="str">
        <f t="shared" si="4"/>
        <v>Semestral</v>
      </c>
      <c r="T35" s="26"/>
      <c r="U35" s="26"/>
      <c r="V35" s="26"/>
      <c r="W35" s="26"/>
      <c r="X35" s="26"/>
      <c r="Y35" s="26"/>
      <c r="Z35" s="26"/>
    </row>
    <row r="36" spans="1:26" ht="22.5">
      <c r="A36" s="41" t="s">
        <v>26</v>
      </c>
      <c r="B36" s="27"/>
      <c r="C36" s="32"/>
      <c r="D36" s="27"/>
      <c r="E36" s="27"/>
      <c r="F36" s="27" t="s">
        <v>27</v>
      </c>
      <c r="G36" s="27" t="s">
        <v>28</v>
      </c>
      <c r="H36" s="27" t="s">
        <v>33</v>
      </c>
      <c r="I36" s="41" t="s">
        <v>30</v>
      </c>
      <c r="J36" s="27">
        <v>4</v>
      </c>
      <c r="K36" s="29">
        <v>4695.1499999999996</v>
      </c>
      <c r="L36" s="42" t="s">
        <v>31</v>
      </c>
      <c r="M36" s="31">
        <f>IF(L36="KG",IF(K36&lt;&gt;"",IF(K36&lt;='Classificação VP'!$E$4, 1, IF(K36&lt;='Classificação VP'!$E$5, 2, 3)),""),
IF(K36&lt;&gt;"",IF(K36&lt;='Classificação VP'!$E$4, 1, IF(K36&lt;='Classificação VP'!$E$5, 1, 2)),""))</f>
        <v>1</v>
      </c>
      <c r="N36" s="41">
        <f t="shared" si="7"/>
        <v>4</v>
      </c>
      <c r="O36" s="23">
        <v>2</v>
      </c>
      <c r="P36" s="18">
        <f t="shared" si="1"/>
        <v>2.25</v>
      </c>
      <c r="Q36" s="24">
        <f t="shared" si="2"/>
        <v>2</v>
      </c>
      <c r="R36" s="45" t="str">
        <f t="shared" si="3"/>
        <v>Baixo</v>
      </c>
      <c r="S36" s="44" t="str">
        <f t="shared" si="4"/>
        <v>Semestral</v>
      </c>
      <c r="T36" s="26"/>
      <c r="U36" s="26"/>
      <c r="V36" s="26"/>
      <c r="W36" s="26"/>
      <c r="X36" s="26"/>
      <c r="Y36" s="26"/>
      <c r="Z36" s="26"/>
    </row>
    <row r="37" spans="1:26" ht="22.5">
      <c r="A37" s="27" t="s">
        <v>26</v>
      </c>
      <c r="B37" s="27"/>
      <c r="C37" s="27"/>
      <c r="D37" s="32"/>
      <c r="E37" s="32"/>
      <c r="F37" s="27" t="s">
        <v>27</v>
      </c>
      <c r="G37" s="27" t="s">
        <v>28</v>
      </c>
      <c r="H37" s="27" t="s">
        <v>29</v>
      </c>
      <c r="I37" s="27" t="s">
        <v>30</v>
      </c>
      <c r="J37" s="27">
        <v>4</v>
      </c>
      <c r="K37" s="29">
        <v>12177</v>
      </c>
      <c r="L37" s="34" t="s">
        <v>31</v>
      </c>
      <c r="M37" s="31">
        <f>IF(L37="KG",IF(K37&lt;&gt;"",IF(K37&lt;='Classificação VP'!$E$4, 1, IF(K37&lt;='Classificação VP'!$E$5, 2, 3)),""),
IF(K37&lt;&gt;"",IF(K37&lt;='Classificação VP'!$E$4, 1, IF(K37&lt;='Classificação VP'!$E$5, 1, 2)),""))</f>
        <v>2</v>
      </c>
      <c r="N37" s="27">
        <f t="shared" ref="N37:N38" si="8">IF(MAX(J37)&lt;=0," RP não definido ", MAX(J37))</f>
        <v>4</v>
      </c>
      <c r="O37" s="23">
        <v>1</v>
      </c>
      <c r="P37" s="18">
        <f t="shared" si="1"/>
        <v>2</v>
      </c>
      <c r="Q37" s="24">
        <f t="shared" si="2"/>
        <v>2</v>
      </c>
      <c r="R37" s="43" t="str">
        <f t="shared" si="3"/>
        <v>Baixo</v>
      </c>
      <c r="S37" s="44" t="str">
        <f>IF(Q37=1,"Anual",IF(Q37=2,"Semestral",IF(Q37=3,"Bimestral",IF(Q37=4,"Quinzenal","R. A. Fora do Intervalo"))))</f>
        <v>Semestral</v>
      </c>
      <c r="T37" s="26"/>
      <c r="U37" s="26"/>
      <c r="V37" s="26"/>
      <c r="W37" s="26"/>
      <c r="X37" s="26"/>
      <c r="Y37" s="26"/>
      <c r="Z37" s="26"/>
    </row>
    <row r="38" spans="1:26" ht="22.5">
      <c r="A38" s="27" t="s">
        <v>26</v>
      </c>
      <c r="B38" s="46"/>
      <c r="C38" s="27"/>
      <c r="D38" s="27"/>
      <c r="E38" s="27"/>
      <c r="F38" s="27" t="s">
        <v>27</v>
      </c>
      <c r="G38" s="27" t="s">
        <v>28</v>
      </c>
      <c r="H38" s="27" t="s">
        <v>29</v>
      </c>
      <c r="I38" s="27" t="s">
        <v>30</v>
      </c>
      <c r="J38" s="27">
        <v>4</v>
      </c>
      <c r="K38" s="29">
        <v>9686</v>
      </c>
      <c r="L38" s="34" t="s">
        <v>31</v>
      </c>
      <c r="M38" s="31">
        <f>IF(L38="KG",IF(K38&lt;&gt;"",IF(K38&lt;='Classificação VP'!$E$4, 1, IF(K38&lt;='Classificação VP'!$E$5, 2, 3)),""),
IF(K38&lt;&gt;"",IF(K38&lt;='Classificação VP'!$E$4, 1, IF(K38&lt;='Classificação VP'!$E$5, 1, 2)),""))</f>
        <v>1</v>
      </c>
      <c r="N38" s="27">
        <f t="shared" si="8"/>
        <v>4</v>
      </c>
      <c r="O38" s="23">
        <v>1</v>
      </c>
      <c r="P38" s="18">
        <f t="shared" si="1"/>
        <v>1.75</v>
      </c>
      <c r="Q38" s="24">
        <f t="shared" si="2"/>
        <v>2</v>
      </c>
      <c r="R38" s="18" t="str">
        <f>IF(Q38=1,"Muito Baixo",IF(Q38=2,"Baixo",IF(Q38=3,"Médio",IF(Q38=4,"Alto","Erro"))))</f>
        <v>Baixo</v>
      </c>
      <c r="S38" s="18" t="str">
        <f>IF(Q38=1,"Anual",IF(Q38=2,"Semestral",IF(Q38=3,"Bimestral",IF(Q38=4,"Quinzenal","R. A. Fora do Intervalo"))))</f>
        <v>Semestral</v>
      </c>
      <c r="T38" s="26"/>
      <c r="U38" s="26"/>
      <c r="V38" s="26"/>
      <c r="W38" s="26"/>
      <c r="X38" s="26"/>
      <c r="Y38" s="26"/>
      <c r="Z38" s="26"/>
    </row>
    <row r="39" spans="1:26" ht="12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47"/>
      <c r="L39" s="26"/>
      <c r="M39" s="47"/>
      <c r="N39" s="47"/>
      <c r="O39" s="47"/>
      <c r="P39" s="47"/>
      <c r="Q39" s="47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47"/>
      <c r="L40" s="26"/>
      <c r="M40" s="47"/>
      <c r="N40" s="47"/>
      <c r="O40" s="47"/>
      <c r="P40" s="47"/>
      <c r="Q40" s="47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47"/>
      <c r="L41" s="26"/>
      <c r="M41" s="47"/>
      <c r="N41" s="47"/>
      <c r="O41" s="47"/>
      <c r="P41" s="47"/>
      <c r="Q41" s="47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47"/>
      <c r="L42" s="26"/>
      <c r="M42" s="47"/>
      <c r="N42" s="47"/>
      <c r="O42" s="47"/>
      <c r="P42" s="47"/>
      <c r="Q42" s="47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47"/>
      <c r="L43" s="26"/>
      <c r="M43" s="47"/>
      <c r="N43" s="47"/>
      <c r="O43" s="47"/>
      <c r="P43" s="47"/>
      <c r="Q43" s="47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47"/>
      <c r="L44" s="26"/>
      <c r="M44" s="47"/>
      <c r="N44" s="47"/>
      <c r="O44" s="47"/>
      <c r="P44" s="47"/>
      <c r="Q44" s="47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47"/>
      <c r="L45" s="26"/>
      <c r="M45" s="47"/>
      <c r="N45" s="47"/>
      <c r="O45" s="47"/>
      <c r="P45" s="47"/>
      <c r="Q45" s="47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47"/>
      <c r="L46" s="26"/>
      <c r="M46" s="47"/>
      <c r="N46" s="47"/>
      <c r="O46" s="47"/>
      <c r="P46" s="47"/>
      <c r="Q46" s="47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47"/>
      <c r="L47" s="26"/>
      <c r="M47" s="47"/>
      <c r="N47" s="47"/>
      <c r="O47" s="47"/>
      <c r="P47" s="47"/>
      <c r="Q47" s="47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47"/>
      <c r="L48" s="26"/>
      <c r="M48" s="47"/>
      <c r="N48" s="47"/>
      <c r="O48" s="47"/>
      <c r="P48" s="47"/>
      <c r="Q48" s="47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47"/>
      <c r="L49" s="26"/>
      <c r="M49" s="47"/>
      <c r="N49" s="47"/>
      <c r="O49" s="47"/>
      <c r="P49" s="47"/>
      <c r="Q49" s="47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7"/>
      <c r="L50" s="26"/>
      <c r="M50" s="47"/>
      <c r="N50" s="47"/>
      <c r="O50" s="47"/>
      <c r="P50" s="47"/>
      <c r="Q50" s="47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47"/>
      <c r="L51" s="26"/>
      <c r="M51" s="47"/>
      <c r="N51" s="47"/>
      <c r="O51" s="47"/>
      <c r="P51" s="47"/>
      <c r="Q51" s="47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47"/>
      <c r="L52" s="26"/>
      <c r="M52" s="47"/>
      <c r="N52" s="47"/>
      <c r="O52" s="47"/>
      <c r="P52" s="47"/>
      <c r="Q52" s="47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47"/>
      <c r="L53" s="26"/>
      <c r="M53" s="47"/>
      <c r="N53" s="47"/>
      <c r="O53" s="47"/>
      <c r="P53" s="47"/>
      <c r="Q53" s="47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47"/>
      <c r="L54" s="26"/>
      <c r="M54" s="47"/>
      <c r="N54" s="47"/>
      <c r="O54" s="47"/>
      <c r="P54" s="47"/>
      <c r="Q54" s="47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47"/>
      <c r="L55" s="26"/>
      <c r="M55" s="47"/>
      <c r="N55" s="47"/>
      <c r="O55" s="47"/>
      <c r="P55" s="47"/>
      <c r="Q55" s="47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47"/>
      <c r="L56" s="26"/>
      <c r="M56" s="47"/>
      <c r="N56" s="47"/>
      <c r="O56" s="47"/>
      <c r="P56" s="47"/>
      <c r="Q56" s="47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47"/>
      <c r="L57" s="26"/>
      <c r="M57" s="47"/>
      <c r="N57" s="47"/>
      <c r="O57" s="47"/>
      <c r="P57" s="47"/>
      <c r="Q57" s="47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47"/>
      <c r="L58" s="26"/>
      <c r="M58" s="47"/>
      <c r="N58" s="47"/>
      <c r="O58" s="47"/>
      <c r="P58" s="47"/>
      <c r="Q58" s="47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47"/>
      <c r="L59" s="26"/>
      <c r="M59" s="47"/>
      <c r="N59" s="47"/>
      <c r="O59" s="47"/>
      <c r="P59" s="47"/>
      <c r="Q59" s="47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47"/>
      <c r="L60" s="26"/>
      <c r="M60" s="47"/>
      <c r="N60" s="47"/>
      <c r="O60" s="47"/>
      <c r="P60" s="47"/>
      <c r="Q60" s="47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47"/>
      <c r="L61" s="26"/>
      <c r="M61" s="47"/>
      <c r="N61" s="47"/>
      <c r="O61" s="47"/>
      <c r="P61" s="47"/>
      <c r="Q61" s="47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47"/>
      <c r="L62" s="26"/>
      <c r="M62" s="47"/>
      <c r="N62" s="47"/>
      <c r="O62" s="47"/>
      <c r="P62" s="47"/>
      <c r="Q62" s="47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47"/>
      <c r="L63" s="26"/>
      <c r="M63" s="47"/>
      <c r="N63" s="47"/>
      <c r="O63" s="47"/>
      <c r="P63" s="47"/>
      <c r="Q63" s="47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47"/>
      <c r="L64" s="26"/>
      <c r="M64" s="47"/>
      <c r="N64" s="47"/>
      <c r="O64" s="47"/>
      <c r="P64" s="47"/>
      <c r="Q64" s="47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47"/>
      <c r="L65" s="26"/>
      <c r="M65" s="47"/>
      <c r="N65" s="47"/>
      <c r="O65" s="47"/>
      <c r="P65" s="47"/>
      <c r="Q65" s="47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7"/>
      <c r="L66" s="26"/>
      <c r="M66" s="47"/>
      <c r="N66" s="47"/>
      <c r="O66" s="47"/>
      <c r="P66" s="47"/>
      <c r="Q66" s="47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47"/>
      <c r="L67" s="26"/>
      <c r="M67" s="47"/>
      <c r="N67" s="47"/>
      <c r="O67" s="47"/>
      <c r="P67" s="47"/>
      <c r="Q67" s="47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47"/>
      <c r="L68" s="26"/>
      <c r="M68" s="47"/>
      <c r="N68" s="47"/>
      <c r="O68" s="47"/>
      <c r="P68" s="47"/>
      <c r="Q68" s="47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47"/>
      <c r="L69" s="26"/>
      <c r="M69" s="47"/>
      <c r="N69" s="47"/>
      <c r="O69" s="47"/>
      <c r="P69" s="47"/>
      <c r="Q69" s="47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47"/>
      <c r="L70" s="26"/>
      <c r="M70" s="47"/>
      <c r="N70" s="47"/>
      <c r="O70" s="47"/>
      <c r="P70" s="47"/>
      <c r="Q70" s="47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47"/>
      <c r="L71" s="26"/>
      <c r="M71" s="47"/>
      <c r="N71" s="47"/>
      <c r="O71" s="47"/>
      <c r="P71" s="47"/>
      <c r="Q71" s="47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47"/>
      <c r="L72" s="26"/>
      <c r="M72" s="47"/>
      <c r="N72" s="47"/>
      <c r="O72" s="47"/>
      <c r="P72" s="47"/>
      <c r="Q72" s="47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47"/>
      <c r="L73" s="26"/>
      <c r="M73" s="47"/>
      <c r="N73" s="47"/>
      <c r="O73" s="47"/>
      <c r="P73" s="47"/>
      <c r="Q73" s="47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47"/>
      <c r="L74" s="26"/>
      <c r="M74" s="47"/>
      <c r="N74" s="47"/>
      <c r="O74" s="47"/>
      <c r="P74" s="47"/>
      <c r="Q74" s="47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47"/>
      <c r="L75" s="26"/>
      <c r="M75" s="47"/>
      <c r="N75" s="47"/>
      <c r="O75" s="47"/>
      <c r="P75" s="47"/>
      <c r="Q75" s="47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47"/>
      <c r="L76" s="26"/>
      <c r="M76" s="47"/>
      <c r="N76" s="47"/>
      <c r="O76" s="47"/>
      <c r="P76" s="47"/>
      <c r="Q76" s="47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47"/>
      <c r="L77" s="26"/>
      <c r="M77" s="47"/>
      <c r="N77" s="47"/>
      <c r="O77" s="47"/>
      <c r="P77" s="47"/>
      <c r="Q77" s="47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47"/>
      <c r="L78" s="26"/>
      <c r="M78" s="47"/>
      <c r="N78" s="47"/>
      <c r="O78" s="47"/>
      <c r="P78" s="47"/>
      <c r="Q78" s="47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7"/>
      <c r="L79" s="26"/>
      <c r="M79" s="47"/>
      <c r="N79" s="47"/>
      <c r="O79" s="47"/>
      <c r="P79" s="47"/>
      <c r="Q79" s="47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47"/>
      <c r="L80" s="26"/>
      <c r="M80" s="47"/>
      <c r="N80" s="47"/>
      <c r="O80" s="47"/>
      <c r="P80" s="47"/>
      <c r="Q80" s="47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47"/>
      <c r="L81" s="26"/>
      <c r="M81" s="47"/>
      <c r="N81" s="47"/>
      <c r="O81" s="47"/>
      <c r="P81" s="47"/>
      <c r="Q81" s="47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47"/>
      <c r="L82" s="26"/>
      <c r="M82" s="47"/>
      <c r="N82" s="47"/>
      <c r="O82" s="47"/>
      <c r="P82" s="47"/>
      <c r="Q82" s="47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47"/>
      <c r="L83" s="26"/>
      <c r="M83" s="47"/>
      <c r="N83" s="47"/>
      <c r="O83" s="47"/>
      <c r="P83" s="47"/>
      <c r="Q83" s="47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47"/>
      <c r="L84" s="26"/>
      <c r="M84" s="47"/>
      <c r="N84" s="47"/>
      <c r="O84" s="47"/>
      <c r="P84" s="47"/>
      <c r="Q84" s="47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47"/>
      <c r="L85" s="26"/>
      <c r="M85" s="47"/>
      <c r="N85" s="47"/>
      <c r="O85" s="47"/>
      <c r="P85" s="47"/>
      <c r="Q85" s="47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47"/>
      <c r="L86" s="26"/>
      <c r="M86" s="47"/>
      <c r="N86" s="47"/>
      <c r="O86" s="47"/>
      <c r="P86" s="47"/>
      <c r="Q86" s="47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47"/>
      <c r="L87" s="26"/>
      <c r="M87" s="47"/>
      <c r="N87" s="47"/>
      <c r="O87" s="47"/>
      <c r="P87" s="47"/>
      <c r="Q87" s="47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47"/>
      <c r="L88" s="26"/>
      <c r="M88" s="47"/>
      <c r="N88" s="47"/>
      <c r="O88" s="47"/>
      <c r="P88" s="47"/>
      <c r="Q88" s="47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47"/>
      <c r="L89" s="26"/>
      <c r="M89" s="47"/>
      <c r="N89" s="47"/>
      <c r="O89" s="47"/>
      <c r="P89" s="47"/>
      <c r="Q89" s="47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47"/>
      <c r="L90" s="26"/>
      <c r="M90" s="47"/>
      <c r="N90" s="47"/>
      <c r="O90" s="47"/>
      <c r="P90" s="47"/>
      <c r="Q90" s="47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47"/>
      <c r="L91" s="26"/>
      <c r="M91" s="47"/>
      <c r="N91" s="47"/>
      <c r="O91" s="47"/>
      <c r="P91" s="47"/>
      <c r="Q91" s="47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47"/>
      <c r="L92" s="26"/>
      <c r="M92" s="47"/>
      <c r="N92" s="47"/>
      <c r="O92" s="47"/>
      <c r="P92" s="47"/>
      <c r="Q92" s="47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47"/>
      <c r="L93" s="26"/>
      <c r="M93" s="47"/>
      <c r="N93" s="47"/>
      <c r="O93" s="47"/>
      <c r="P93" s="47"/>
      <c r="Q93" s="47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47"/>
      <c r="L94" s="26"/>
      <c r="M94" s="47"/>
      <c r="N94" s="47"/>
      <c r="O94" s="47"/>
      <c r="P94" s="47"/>
      <c r="Q94" s="47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47"/>
      <c r="L95" s="26"/>
      <c r="M95" s="47"/>
      <c r="N95" s="47"/>
      <c r="O95" s="47"/>
      <c r="P95" s="47"/>
      <c r="Q95" s="47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47"/>
      <c r="L96" s="26"/>
      <c r="M96" s="47"/>
      <c r="N96" s="47"/>
      <c r="O96" s="47"/>
      <c r="P96" s="47"/>
      <c r="Q96" s="47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47"/>
      <c r="L97" s="26"/>
      <c r="M97" s="47"/>
      <c r="N97" s="47"/>
      <c r="O97" s="47"/>
      <c r="P97" s="47"/>
      <c r="Q97" s="47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47"/>
      <c r="L98" s="26"/>
      <c r="M98" s="47"/>
      <c r="N98" s="47"/>
      <c r="O98" s="47"/>
      <c r="P98" s="47"/>
      <c r="Q98" s="47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47"/>
      <c r="L99" s="26"/>
      <c r="M99" s="47"/>
      <c r="N99" s="47"/>
      <c r="O99" s="47"/>
      <c r="P99" s="47"/>
      <c r="Q99" s="47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47"/>
      <c r="L100" s="26"/>
      <c r="M100" s="47"/>
      <c r="N100" s="47"/>
      <c r="O100" s="47"/>
      <c r="P100" s="47"/>
      <c r="Q100" s="47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47"/>
      <c r="L101" s="26"/>
      <c r="M101" s="47"/>
      <c r="N101" s="47"/>
      <c r="O101" s="47"/>
      <c r="P101" s="47"/>
      <c r="Q101" s="47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47"/>
      <c r="L102" s="26"/>
      <c r="M102" s="47"/>
      <c r="N102" s="47"/>
      <c r="O102" s="47"/>
      <c r="P102" s="47"/>
      <c r="Q102" s="47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47"/>
      <c r="L103" s="26"/>
      <c r="M103" s="47"/>
      <c r="N103" s="47"/>
      <c r="O103" s="47"/>
      <c r="P103" s="47"/>
      <c r="Q103" s="47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47"/>
      <c r="L104" s="26"/>
      <c r="M104" s="47"/>
      <c r="N104" s="47"/>
      <c r="O104" s="47"/>
      <c r="P104" s="47"/>
      <c r="Q104" s="47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47"/>
      <c r="L105" s="26"/>
      <c r="M105" s="47"/>
      <c r="N105" s="47"/>
      <c r="O105" s="47"/>
      <c r="P105" s="47"/>
      <c r="Q105" s="47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47"/>
      <c r="N106" s="47"/>
      <c r="O106" s="47"/>
      <c r="P106" s="47"/>
      <c r="Q106" s="47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47"/>
      <c r="N107" s="47"/>
      <c r="O107" s="47"/>
      <c r="P107" s="47"/>
      <c r="Q107" s="47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47"/>
      <c r="L108" s="26"/>
      <c r="M108" s="47"/>
      <c r="N108" s="47"/>
      <c r="O108" s="47"/>
      <c r="P108" s="47"/>
      <c r="Q108" s="47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47"/>
      <c r="N109" s="47"/>
      <c r="O109" s="47"/>
      <c r="P109" s="47"/>
      <c r="Q109" s="47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47"/>
      <c r="N110" s="47"/>
      <c r="O110" s="47"/>
      <c r="P110" s="47"/>
      <c r="Q110" s="47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47"/>
      <c r="N111" s="47"/>
      <c r="O111" s="47"/>
      <c r="P111" s="47"/>
      <c r="Q111" s="47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47"/>
      <c r="N112" s="47"/>
      <c r="O112" s="47"/>
      <c r="P112" s="47"/>
      <c r="Q112" s="47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47"/>
      <c r="N113" s="47"/>
      <c r="O113" s="47"/>
      <c r="P113" s="47"/>
      <c r="Q113" s="47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47"/>
      <c r="N114" s="47"/>
      <c r="O114" s="47"/>
      <c r="P114" s="47"/>
      <c r="Q114" s="47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47"/>
      <c r="N115" s="47"/>
      <c r="O115" s="47"/>
      <c r="P115" s="47"/>
      <c r="Q115" s="47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47"/>
      <c r="N116" s="47"/>
      <c r="O116" s="47"/>
      <c r="P116" s="47"/>
      <c r="Q116" s="47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47"/>
      <c r="N117" s="47"/>
      <c r="O117" s="47"/>
      <c r="P117" s="47"/>
      <c r="Q117" s="47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47"/>
      <c r="N118" s="47"/>
      <c r="O118" s="47"/>
      <c r="P118" s="47"/>
      <c r="Q118" s="47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47"/>
      <c r="N119" s="47"/>
      <c r="O119" s="47"/>
      <c r="P119" s="47"/>
      <c r="Q119" s="47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47"/>
      <c r="N120" s="47"/>
      <c r="O120" s="47"/>
      <c r="P120" s="47"/>
      <c r="Q120" s="47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47"/>
      <c r="N121" s="47"/>
      <c r="O121" s="47"/>
      <c r="P121" s="47"/>
      <c r="Q121" s="47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47"/>
      <c r="N122" s="47"/>
      <c r="O122" s="47"/>
      <c r="P122" s="47"/>
      <c r="Q122" s="47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47"/>
      <c r="N123" s="47"/>
      <c r="O123" s="47"/>
      <c r="P123" s="47"/>
      <c r="Q123" s="47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47"/>
      <c r="N124" s="47"/>
      <c r="O124" s="47"/>
      <c r="P124" s="47"/>
      <c r="Q124" s="47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47"/>
      <c r="N125" s="47"/>
      <c r="O125" s="47"/>
      <c r="P125" s="47"/>
      <c r="Q125" s="47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47"/>
      <c r="N126" s="47"/>
      <c r="O126" s="47"/>
      <c r="P126" s="47"/>
      <c r="Q126" s="47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47"/>
      <c r="N127" s="47"/>
      <c r="O127" s="47"/>
      <c r="P127" s="47"/>
      <c r="Q127" s="47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47"/>
      <c r="N128" s="47"/>
      <c r="O128" s="47"/>
      <c r="P128" s="47"/>
      <c r="Q128" s="47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47"/>
      <c r="N129" s="47"/>
      <c r="O129" s="47"/>
      <c r="P129" s="47"/>
      <c r="Q129" s="47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47"/>
      <c r="N130" s="47"/>
      <c r="O130" s="47"/>
      <c r="P130" s="47"/>
      <c r="Q130" s="47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47"/>
      <c r="N131" s="47"/>
      <c r="O131" s="47"/>
      <c r="P131" s="47"/>
      <c r="Q131" s="47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47"/>
      <c r="N132" s="47"/>
      <c r="O132" s="47"/>
      <c r="P132" s="47"/>
      <c r="Q132" s="47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47"/>
      <c r="N133" s="47"/>
      <c r="O133" s="47"/>
      <c r="P133" s="47"/>
      <c r="Q133" s="47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47"/>
      <c r="N134" s="47"/>
      <c r="O134" s="47"/>
      <c r="P134" s="47"/>
      <c r="Q134" s="47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47"/>
      <c r="N135" s="47"/>
      <c r="O135" s="47"/>
      <c r="P135" s="47"/>
      <c r="Q135" s="47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47"/>
      <c r="N136" s="47"/>
      <c r="O136" s="47"/>
      <c r="P136" s="47"/>
      <c r="Q136" s="47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47"/>
      <c r="N137" s="47"/>
      <c r="O137" s="47"/>
      <c r="P137" s="47"/>
      <c r="Q137" s="47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47"/>
      <c r="N138" s="47"/>
      <c r="O138" s="47"/>
      <c r="P138" s="47"/>
      <c r="Q138" s="47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47"/>
      <c r="N139" s="47"/>
      <c r="O139" s="47"/>
      <c r="P139" s="47"/>
      <c r="Q139" s="47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47"/>
      <c r="N140" s="47"/>
      <c r="O140" s="47"/>
      <c r="P140" s="47"/>
      <c r="Q140" s="47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47"/>
      <c r="N141" s="47"/>
      <c r="O141" s="47"/>
      <c r="P141" s="47"/>
      <c r="Q141" s="47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47"/>
      <c r="N142" s="47"/>
      <c r="O142" s="47"/>
      <c r="P142" s="47"/>
      <c r="Q142" s="47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47"/>
      <c r="N143" s="47"/>
      <c r="O143" s="47"/>
      <c r="P143" s="47"/>
      <c r="Q143" s="47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47"/>
      <c r="N144" s="47"/>
      <c r="O144" s="47"/>
      <c r="P144" s="47"/>
      <c r="Q144" s="47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47"/>
      <c r="N145" s="47"/>
      <c r="O145" s="47"/>
      <c r="P145" s="47"/>
      <c r="Q145" s="47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47"/>
      <c r="N146" s="47"/>
      <c r="O146" s="47"/>
      <c r="P146" s="47"/>
      <c r="Q146" s="47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47"/>
      <c r="N147" s="47"/>
      <c r="O147" s="47"/>
      <c r="P147" s="47"/>
      <c r="Q147" s="47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47"/>
      <c r="N148" s="47"/>
      <c r="O148" s="47"/>
      <c r="P148" s="47"/>
      <c r="Q148" s="47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47"/>
      <c r="N149" s="47"/>
      <c r="O149" s="47"/>
      <c r="P149" s="47"/>
      <c r="Q149" s="47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47"/>
      <c r="N150" s="47"/>
      <c r="O150" s="47"/>
      <c r="P150" s="47"/>
      <c r="Q150" s="47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47"/>
      <c r="N151" s="47"/>
      <c r="O151" s="47"/>
      <c r="P151" s="47"/>
      <c r="Q151" s="47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47"/>
      <c r="N152" s="47"/>
      <c r="O152" s="47"/>
      <c r="P152" s="47"/>
      <c r="Q152" s="47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47"/>
      <c r="N153" s="47"/>
      <c r="O153" s="47"/>
      <c r="P153" s="47"/>
      <c r="Q153" s="47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47"/>
      <c r="N154" s="47"/>
      <c r="O154" s="47"/>
      <c r="P154" s="47"/>
      <c r="Q154" s="47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47"/>
      <c r="N155" s="47"/>
      <c r="O155" s="47"/>
      <c r="P155" s="47"/>
      <c r="Q155" s="47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47"/>
      <c r="N156" s="47"/>
      <c r="O156" s="47"/>
      <c r="P156" s="47"/>
      <c r="Q156" s="47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47"/>
      <c r="N157" s="47"/>
      <c r="O157" s="47"/>
      <c r="P157" s="47"/>
      <c r="Q157" s="47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47"/>
      <c r="N158" s="47"/>
      <c r="O158" s="47"/>
      <c r="P158" s="47"/>
      <c r="Q158" s="47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47"/>
      <c r="N159" s="47"/>
      <c r="O159" s="47"/>
      <c r="P159" s="47"/>
      <c r="Q159" s="47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47"/>
      <c r="N160" s="47"/>
      <c r="O160" s="47"/>
      <c r="P160" s="47"/>
      <c r="Q160" s="47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47"/>
      <c r="N161" s="47"/>
      <c r="O161" s="47"/>
      <c r="P161" s="47"/>
      <c r="Q161" s="47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47"/>
      <c r="N162" s="47"/>
      <c r="O162" s="47"/>
      <c r="P162" s="47"/>
      <c r="Q162" s="47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47"/>
      <c r="N163" s="47"/>
      <c r="O163" s="47"/>
      <c r="P163" s="47"/>
      <c r="Q163" s="47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47"/>
      <c r="N164" s="47"/>
      <c r="O164" s="47"/>
      <c r="P164" s="47"/>
      <c r="Q164" s="47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47"/>
      <c r="N165" s="47"/>
      <c r="O165" s="47"/>
      <c r="P165" s="47"/>
      <c r="Q165" s="47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47"/>
      <c r="N166" s="47"/>
      <c r="O166" s="47"/>
      <c r="P166" s="47"/>
      <c r="Q166" s="47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47"/>
      <c r="N167" s="47"/>
      <c r="O167" s="47"/>
      <c r="P167" s="47"/>
      <c r="Q167" s="47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47"/>
      <c r="N168" s="47"/>
      <c r="O168" s="47"/>
      <c r="P168" s="47"/>
      <c r="Q168" s="47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47"/>
      <c r="N169" s="47"/>
      <c r="O169" s="47"/>
      <c r="P169" s="47"/>
      <c r="Q169" s="47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47"/>
      <c r="N170" s="47"/>
      <c r="O170" s="47"/>
      <c r="P170" s="47"/>
      <c r="Q170" s="47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47"/>
      <c r="N171" s="47"/>
      <c r="O171" s="47"/>
      <c r="P171" s="47"/>
      <c r="Q171" s="47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47"/>
      <c r="N172" s="47"/>
      <c r="O172" s="47"/>
      <c r="P172" s="47"/>
      <c r="Q172" s="47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47"/>
      <c r="N173" s="47"/>
      <c r="O173" s="47"/>
      <c r="P173" s="47"/>
      <c r="Q173" s="47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47"/>
      <c r="N174" s="47"/>
      <c r="O174" s="47"/>
      <c r="P174" s="47"/>
      <c r="Q174" s="47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47"/>
      <c r="N175" s="47"/>
      <c r="O175" s="47"/>
      <c r="P175" s="47"/>
      <c r="Q175" s="47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47"/>
      <c r="N176" s="47"/>
      <c r="O176" s="47"/>
      <c r="P176" s="47"/>
      <c r="Q176" s="47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47"/>
      <c r="N177" s="47"/>
      <c r="O177" s="47"/>
      <c r="P177" s="47"/>
      <c r="Q177" s="47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47"/>
      <c r="N178" s="47"/>
      <c r="O178" s="47"/>
      <c r="P178" s="47"/>
      <c r="Q178" s="47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47"/>
      <c r="N179" s="47"/>
      <c r="O179" s="47"/>
      <c r="P179" s="47"/>
      <c r="Q179" s="47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47"/>
      <c r="N180" s="47"/>
      <c r="O180" s="47"/>
      <c r="P180" s="47"/>
      <c r="Q180" s="47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47"/>
      <c r="N181" s="47"/>
      <c r="O181" s="47"/>
      <c r="P181" s="47"/>
      <c r="Q181" s="47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47"/>
      <c r="N182" s="47"/>
      <c r="O182" s="47"/>
      <c r="P182" s="47"/>
      <c r="Q182" s="47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47"/>
      <c r="N183" s="47"/>
      <c r="O183" s="47"/>
      <c r="P183" s="47"/>
      <c r="Q183" s="47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47"/>
      <c r="N184" s="47"/>
      <c r="O184" s="47"/>
      <c r="P184" s="47"/>
      <c r="Q184" s="47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47"/>
      <c r="N185" s="47"/>
      <c r="O185" s="47"/>
      <c r="P185" s="47"/>
      <c r="Q185" s="47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47"/>
      <c r="N186" s="47"/>
      <c r="O186" s="47"/>
      <c r="P186" s="47"/>
      <c r="Q186" s="47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47"/>
      <c r="N187" s="47"/>
      <c r="O187" s="47"/>
      <c r="P187" s="47"/>
      <c r="Q187" s="47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47"/>
      <c r="N188" s="47"/>
      <c r="O188" s="47"/>
      <c r="P188" s="47"/>
      <c r="Q188" s="47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47"/>
      <c r="N189" s="47"/>
      <c r="O189" s="47"/>
      <c r="P189" s="47"/>
      <c r="Q189" s="47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47"/>
      <c r="N190" s="47"/>
      <c r="O190" s="47"/>
      <c r="P190" s="47"/>
      <c r="Q190" s="47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47"/>
      <c r="N191" s="47"/>
      <c r="O191" s="47"/>
      <c r="P191" s="47"/>
      <c r="Q191" s="47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47"/>
      <c r="N192" s="47"/>
      <c r="O192" s="47"/>
      <c r="P192" s="47"/>
      <c r="Q192" s="47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47"/>
      <c r="N193" s="47"/>
      <c r="O193" s="47"/>
      <c r="P193" s="47"/>
      <c r="Q193" s="47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47"/>
      <c r="N194" s="47"/>
      <c r="O194" s="47"/>
      <c r="P194" s="47"/>
      <c r="Q194" s="47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47"/>
      <c r="N195" s="47"/>
      <c r="O195" s="47"/>
      <c r="P195" s="47"/>
      <c r="Q195" s="47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47"/>
      <c r="N196" s="47"/>
      <c r="O196" s="47"/>
      <c r="P196" s="47"/>
      <c r="Q196" s="47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47"/>
      <c r="N197" s="47"/>
      <c r="O197" s="47"/>
      <c r="P197" s="47"/>
      <c r="Q197" s="47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47"/>
      <c r="N198" s="47"/>
      <c r="O198" s="47"/>
      <c r="P198" s="47"/>
      <c r="Q198" s="47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47"/>
      <c r="N199" s="47"/>
      <c r="O199" s="47"/>
      <c r="P199" s="47"/>
      <c r="Q199" s="47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47"/>
      <c r="N200" s="47"/>
      <c r="O200" s="47"/>
      <c r="P200" s="47"/>
      <c r="Q200" s="47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47"/>
      <c r="N201" s="47"/>
      <c r="O201" s="47"/>
      <c r="P201" s="47"/>
      <c r="Q201" s="47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47"/>
      <c r="N202" s="47"/>
      <c r="O202" s="47"/>
      <c r="P202" s="47"/>
      <c r="Q202" s="47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47"/>
      <c r="N203" s="47"/>
      <c r="O203" s="47"/>
      <c r="P203" s="47"/>
      <c r="Q203" s="47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47"/>
      <c r="N204" s="47"/>
      <c r="O204" s="47"/>
      <c r="P204" s="47"/>
      <c r="Q204" s="47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47"/>
      <c r="N205" s="47"/>
      <c r="O205" s="47"/>
      <c r="P205" s="47"/>
      <c r="Q205" s="47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47"/>
      <c r="N206" s="47"/>
      <c r="O206" s="47"/>
      <c r="P206" s="47"/>
      <c r="Q206" s="47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47"/>
      <c r="N207" s="47"/>
      <c r="O207" s="47"/>
      <c r="P207" s="47"/>
      <c r="Q207" s="47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47"/>
      <c r="N208" s="47"/>
      <c r="O208" s="47"/>
      <c r="P208" s="47"/>
      <c r="Q208" s="47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47"/>
      <c r="N209" s="47"/>
      <c r="O209" s="47"/>
      <c r="P209" s="47"/>
      <c r="Q209" s="47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47"/>
      <c r="N210" s="47"/>
      <c r="O210" s="47"/>
      <c r="P210" s="47"/>
      <c r="Q210" s="47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47"/>
      <c r="N211" s="47"/>
      <c r="O211" s="47"/>
      <c r="P211" s="47"/>
      <c r="Q211" s="47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47"/>
      <c r="N212" s="47"/>
      <c r="O212" s="47"/>
      <c r="P212" s="47"/>
      <c r="Q212" s="47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47"/>
      <c r="N213" s="47"/>
      <c r="O213" s="47"/>
      <c r="P213" s="47"/>
      <c r="Q213" s="47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47"/>
      <c r="N214" s="47"/>
      <c r="O214" s="47"/>
      <c r="P214" s="47"/>
      <c r="Q214" s="47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47"/>
      <c r="N215" s="47"/>
      <c r="O215" s="47"/>
      <c r="P215" s="47"/>
      <c r="Q215" s="47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47"/>
      <c r="N216" s="47"/>
      <c r="O216" s="47"/>
      <c r="P216" s="47"/>
      <c r="Q216" s="47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47"/>
      <c r="N217" s="47"/>
      <c r="O217" s="47"/>
      <c r="P217" s="47"/>
      <c r="Q217" s="47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47"/>
      <c r="N218" s="47"/>
      <c r="O218" s="47"/>
      <c r="P218" s="47"/>
      <c r="Q218" s="47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47"/>
      <c r="N219" s="47"/>
      <c r="O219" s="47"/>
      <c r="P219" s="47"/>
      <c r="Q219" s="47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47"/>
      <c r="N220" s="47"/>
      <c r="O220" s="47"/>
      <c r="P220" s="47"/>
      <c r="Q220" s="47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47"/>
      <c r="N221" s="47"/>
      <c r="O221" s="47"/>
      <c r="P221" s="47"/>
      <c r="Q221" s="47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47"/>
      <c r="N222" s="47"/>
      <c r="O222" s="47"/>
      <c r="P222" s="47"/>
      <c r="Q222" s="47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47"/>
      <c r="N223" s="47"/>
      <c r="O223" s="47"/>
      <c r="P223" s="47"/>
      <c r="Q223" s="47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47"/>
      <c r="N224" s="47"/>
      <c r="O224" s="47"/>
      <c r="P224" s="47"/>
      <c r="Q224" s="47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47"/>
      <c r="N225" s="47"/>
      <c r="O225" s="47"/>
      <c r="P225" s="47"/>
      <c r="Q225" s="47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47"/>
      <c r="N226" s="47"/>
      <c r="O226" s="47"/>
      <c r="P226" s="47"/>
      <c r="Q226" s="47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47"/>
      <c r="N227" s="47"/>
      <c r="O227" s="47"/>
      <c r="P227" s="47"/>
      <c r="Q227" s="47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47"/>
      <c r="N228" s="47"/>
      <c r="O228" s="47"/>
      <c r="P228" s="47"/>
      <c r="Q228" s="47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47"/>
      <c r="N229" s="47"/>
      <c r="O229" s="47"/>
      <c r="P229" s="47"/>
      <c r="Q229" s="47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47"/>
      <c r="N230" s="47"/>
      <c r="O230" s="47"/>
      <c r="P230" s="47"/>
      <c r="Q230" s="47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47"/>
      <c r="N231" s="47"/>
      <c r="O231" s="47"/>
      <c r="P231" s="47"/>
      <c r="Q231" s="47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47"/>
      <c r="N232" s="47"/>
      <c r="O232" s="47"/>
      <c r="P232" s="47"/>
      <c r="Q232" s="47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4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4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4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4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4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4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4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4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4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4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4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4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4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4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4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4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4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4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47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47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47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47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47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47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47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47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47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47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47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47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47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47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47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47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47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47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47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47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47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47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47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47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47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47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47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47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47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47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47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47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47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47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47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47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47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47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47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47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47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47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47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47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47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47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47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47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47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47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47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47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47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47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47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47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47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47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47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47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47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47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47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47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47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47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47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47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47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47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47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47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47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47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47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47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47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47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47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47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47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47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47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47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47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47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47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47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47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47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47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47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47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47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47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47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47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47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47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47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47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</sheetData>
  <autoFilter ref="A2:S34"/>
  <mergeCells count="1">
    <mergeCell ref="A1:S1"/>
  </mergeCells>
  <conditionalFormatting sqref="A3:S985">
    <cfRule type="expression" dxfId="35" priority="1">
      <formula>$A3=""</formula>
    </cfRule>
  </conditionalFormatting>
  <conditionalFormatting sqref="A3:S985">
    <cfRule type="containsBlanks" dxfId="34" priority="2">
      <formula>LEN(TRIM(A3))=0</formula>
    </cfRule>
  </conditionalFormatting>
  <conditionalFormatting sqref="R1:R985">
    <cfRule type="containsText" dxfId="33" priority="3" operator="containsText" text="Muito Baixo">
      <formula>NOT(ISERROR(SEARCH(("Muito Baixo"),(R1))))</formula>
    </cfRule>
  </conditionalFormatting>
  <conditionalFormatting sqref="R1:R985">
    <cfRule type="containsText" dxfId="32" priority="4" operator="containsText" text="Baixo">
      <formula>NOT(ISERROR(SEARCH(("Baixo"),(R1))))</formula>
    </cfRule>
  </conditionalFormatting>
  <conditionalFormatting sqref="R1:R985">
    <cfRule type="containsText" dxfId="31" priority="5" operator="containsText" text="Médio">
      <formula>NOT(ISERROR(SEARCH(("Médio"),(R1))))</formula>
    </cfRule>
  </conditionalFormatting>
  <conditionalFormatting sqref="R1:R985">
    <cfRule type="containsText" dxfId="30" priority="6" operator="containsText" text="Alto">
      <formula>NOT(ISERROR(SEARCH(("Alto"),(R1))))</formula>
    </cfRule>
  </conditionalFormatting>
  <pageMargins left="0.15126666734575386" right="6.2696586519178407E-2" top="3.0253333469150778E-2" bottom="9.0760000407452329E-2" header="0" footer="0"/>
  <pageSetup paperSize="9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fitToPage="1"/>
  </sheetPr>
  <dimension ref="A1:Z988"/>
  <sheetViews>
    <sheetView showGridLines="0" workbookViewId="0">
      <pane ySplit="2" topLeftCell="A3" activePane="bottomLeft" state="frozen"/>
      <selection pane="bottomLeft" activeCell="B3" sqref="B3:E31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3.140625" customWidth="1"/>
    <col min="4" max="4" width="17.5703125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7.8554687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2.7109375" customWidth="1"/>
    <col min="19" max="19" width="15.85546875" customWidth="1"/>
    <col min="20" max="26" width="8.7109375" customWidth="1"/>
  </cols>
  <sheetData>
    <row r="1" spans="1:26" ht="12" customHeight="1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  <c r="T1" s="7"/>
      <c r="U1" s="7"/>
      <c r="V1" s="7"/>
      <c r="W1" s="7"/>
      <c r="X1" s="7"/>
      <c r="Y1" s="7"/>
      <c r="Z1" s="7"/>
    </row>
    <row r="2" spans="1:26" ht="36" customHeight="1">
      <c r="A2" s="8" t="s">
        <v>7</v>
      </c>
      <c r="B2" s="8" t="s">
        <v>8</v>
      </c>
      <c r="C2" s="8" t="s">
        <v>9</v>
      </c>
      <c r="D2" s="8" t="s">
        <v>34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48" t="s">
        <v>35</v>
      </c>
      <c r="L2" s="11" t="s">
        <v>18</v>
      </c>
      <c r="M2" s="12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49" t="s">
        <v>24</v>
      </c>
      <c r="S2" s="50" t="s">
        <v>25</v>
      </c>
      <c r="T2" s="17"/>
      <c r="U2" s="17"/>
      <c r="V2" s="17"/>
      <c r="W2" s="17"/>
      <c r="X2" s="17"/>
      <c r="Y2" s="17"/>
      <c r="Z2" s="17"/>
    </row>
    <row r="3" spans="1:26" ht="12" customHeight="1">
      <c r="A3" s="51" t="s">
        <v>26</v>
      </c>
      <c r="B3" s="51"/>
      <c r="C3" s="51"/>
      <c r="D3" s="52"/>
      <c r="E3" s="52"/>
      <c r="F3" s="51" t="s">
        <v>36</v>
      </c>
      <c r="G3" s="51" t="s">
        <v>37</v>
      </c>
      <c r="H3" s="53" t="s">
        <v>36</v>
      </c>
      <c r="I3" s="53" t="s">
        <v>30</v>
      </c>
      <c r="J3" s="53">
        <v>1</v>
      </c>
      <c r="K3" s="54">
        <v>24857440</v>
      </c>
      <c r="L3" s="55" t="s">
        <v>38</v>
      </c>
      <c r="M3" s="56">
        <f>IF(L3="KG",
IF(K3&lt;&gt;"",IF(K3&lt;='Classificação VP'!$E$12, 1, IF(K3&lt;='Classificação VP'!$E$13, 2, 3)),""),
IF(K3&lt;&gt;"",IF(K3&lt;='Classificação VP'!$E$15, 1, IF(K3&lt;='Classificação VP'!$E$16, 2, 3)),""))</f>
        <v>3</v>
      </c>
      <c r="N3" s="53">
        <f t="shared" ref="N3:N31" si="0">IF(MAX(J3)&lt;=0," RP não definido ", MAX(J3))</f>
        <v>1</v>
      </c>
      <c r="O3" s="57">
        <v>2</v>
      </c>
      <c r="P3" s="53">
        <f t="shared" ref="P3:P31" si="1">IFERROR(
IF(OR(M3="",N3="",O3=""), 4,
IF(OR(M3&lt;=3,N3&lt;=4,O3&lt;=4), (SUM(M3+N3+2*O3)/4),  "Erro")), "Erro")</f>
        <v>2</v>
      </c>
      <c r="Q3" s="58">
        <f t="shared" ref="Q3:Q31" si="2">IFERROR(IF( (P3-INT(P3))&lt;0.5, INT(P3), IF((P3-INT(P3))&gt;0.5,INT(P3)+1,IF((P3-INT(P3))=0.5,IF(ISODD(INT(P3)),INT(P3)+1,INT(P3))))), "Pendente")</f>
        <v>2</v>
      </c>
      <c r="R3" s="59" t="str">
        <f t="shared" ref="R3:R31" si="3">IF(Q3=1,"Muito Baixo",IF(Q3=2,"Baixo",IF(Q3=3,"Médio",IF(Q3=4,"Alto","Erro"))))</f>
        <v>Baixo</v>
      </c>
      <c r="S3" s="51" t="str">
        <f t="shared" ref="S3:S31" si="4">IF(Q3=1,"Anual",IF(Q3=2,"Semestral",IF(Q3=3,"Bimestral",IF(Q3=4,"Quinzenal","R. A. Fora do Intervalo"))))</f>
        <v>Semestral</v>
      </c>
      <c r="T3" s="26"/>
      <c r="U3" s="26"/>
      <c r="V3" s="26"/>
      <c r="W3" s="26"/>
      <c r="X3" s="26"/>
      <c r="Y3" s="26"/>
      <c r="Z3" s="26"/>
    </row>
    <row r="4" spans="1:26" ht="12" customHeight="1">
      <c r="A4" s="51" t="s">
        <v>26</v>
      </c>
      <c r="B4" s="51"/>
      <c r="C4" s="51"/>
      <c r="D4" s="52"/>
      <c r="E4" s="52"/>
      <c r="F4" s="51" t="s">
        <v>36</v>
      </c>
      <c r="G4" s="51" t="s">
        <v>37</v>
      </c>
      <c r="H4" s="53" t="s">
        <v>39</v>
      </c>
      <c r="I4" s="53" t="s">
        <v>30</v>
      </c>
      <c r="J4" s="53">
        <v>1</v>
      </c>
      <c r="K4" s="60">
        <v>4212000</v>
      </c>
      <c r="L4" s="55" t="s">
        <v>38</v>
      </c>
      <c r="M4" s="56">
        <f>IF(L4="KG",
IF(K4&lt;&gt;"",IF(K4&lt;='Classificação VP'!$E$12, 1, IF(K4&lt;='Classificação VP'!$E$13, 2, 3)),""),
IF(K4&lt;&gt;"",IF(K4&lt;='Classificação VP'!$E$15, 1, IF(K4&lt;='Classificação VP'!$E$16, 2, 3)),""))</f>
        <v>1</v>
      </c>
      <c r="N4" s="53">
        <f t="shared" si="0"/>
        <v>1</v>
      </c>
      <c r="O4" s="57">
        <v>2</v>
      </c>
      <c r="P4" s="53">
        <f t="shared" si="1"/>
        <v>1.5</v>
      </c>
      <c r="Q4" s="58">
        <f t="shared" si="2"/>
        <v>2</v>
      </c>
      <c r="R4" s="59" t="str">
        <f t="shared" si="3"/>
        <v>Baixo</v>
      </c>
      <c r="S4" s="51" t="str">
        <f t="shared" si="4"/>
        <v>Semestral</v>
      </c>
      <c r="T4" s="26"/>
      <c r="U4" s="26"/>
      <c r="V4" s="26"/>
      <c r="W4" s="26"/>
      <c r="X4" s="26"/>
      <c r="Y4" s="26"/>
      <c r="Z4" s="26"/>
    </row>
    <row r="5" spans="1:26" ht="12" customHeight="1">
      <c r="A5" s="51" t="s">
        <v>26</v>
      </c>
      <c r="B5" s="51"/>
      <c r="C5" s="51"/>
      <c r="D5" s="52"/>
      <c r="E5" s="52"/>
      <c r="F5" s="51" t="s">
        <v>36</v>
      </c>
      <c r="G5" s="51" t="s">
        <v>37</v>
      </c>
      <c r="H5" s="53" t="s">
        <v>40</v>
      </c>
      <c r="I5" s="53" t="s">
        <v>41</v>
      </c>
      <c r="J5" s="53">
        <v>2</v>
      </c>
      <c r="K5" s="60">
        <v>51768</v>
      </c>
      <c r="L5" s="55" t="s">
        <v>31</v>
      </c>
      <c r="M5" s="56">
        <f>IF(L5="KG",
IF(K5&lt;&gt;"",IF(K5&lt;='Classificação VP'!$E$12, 1, IF(K5&lt;='Classificação VP'!$E$13, 2, 3)),""),
IF(K5&lt;&gt;"",IF(K5&lt;='Classificação VP'!$E$15, 1, IF(K5&lt;='Classificação VP'!$E$16, 2, 3)),""))</f>
        <v>1</v>
      </c>
      <c r="N5" s="53">
        <f t="shared" si="0"/>
        <v>2</v>
      </c>
      <c r="O5" s="57">
        <v>2</v>
      </c>
      <c r="P5" s="53">
        <f t="shared" si="1"/>
        <v>1.75</v>
      </c>
      <c r="Q5" s="58">
        <f t="shared" si="2"/>
        <v>2</v>
      </c>
      <c r="R5" s="59" t="str">
        <f t="shared" si="3"/>
        <v>Baixo</v>
      </c>
      <c r="S5" s="51" t="str">
        <f t="shared" si="4"/>
        <v>Semestral</v>
      </c>
      <c r="T5" s="26"/>
      <c r="U5" s="26"/>
      <c r="V5" s="26"/>
      <c r="W5" s="26"/>
      <c r="X5" s="26"/>
      <c r="Y5" s="26"/>
      <c r="Z5" s="26"/>
    </row>
    <row r="6" spans="1:26" ht="12" customHeight="1">
      <c r="A6" s="51" t="s">
        <v>26</v>
      </c>
      <c r="B6" s="51"/>
      <c r="C6" s="51"/>
      <c r="D6" s="52"/>
      <c r="E6" s="52"/>
      <c r="F6" s="51" t="s">
        <v>36</v>
      </c>
      <c r="G6" s="51" t="s">
        <v>37</v>
      </c>
      <c r="H6" s="53" t="s">
        <v>42</v>
      </c>
      <c r="I6" s="53" t="s">
        <v>41</v>
      </c>
      <c r="J6" s="53">
        <v>2</v>
      </c>
      <c r="K6" s="60">
        <v>1396</v>
      </c>
      <c r="L6" s="55" t="s">
        <v>31</v>
      </c>
      <c r="M6" s="56">
        <f>IF(L6="KG",
IF(K6&lt;&gt;"",IF(K6&lt;='Classificação VP'!$E$12, 1, IF(K6&lt;='Classificação VP'!$E$13, 2, 3)),""),
IF(K6&lt;&gt;"",IF(K6&lt;='Classificação VP'!$E$15, 1, IF(K6&lt;='Classificação VP'!$E$16, 2, 3)),""))</f>
        <v>1</v>
      </c>
      <c r="N6" s="53">
        <f t="shared" si="0"/>
        <v>2</v>
      </c>
      <c r="O6" s="57">
        <v>2</v>
      </c>
      <c r="P6" s="53">
        <f t="shared" si="1"/>
        <v>1.75</v>
      </c>
      <c r="Q6" s="58">
        <f t="shared" si="2"/>
        <v>2</v>
      </c>
      <c r="R6" s="59" t="str">
        <f t="shared" si="3"/>
        <v>Baixo</v>
      </c>
      <c r="S6" s="51" t="str">
        <f t="shared" si="4"/>
        <v>Semestral</v>
      </c>
      <c r="T6" s="26"/>
      <c r="U6" s="26"/>
      <c r="V6" s="26"/>
      <c r="W6" s="26"/>
      <c r="X6" s="26"/>
      <c r="Y6" s="26"/>
      <c r="Z6" s="26"/>
    </row>
    <row r="7" spans="1:26" ht="12" customHeight="1">
      <c r="A7" s="51" t="s">
        <v>26</v>
      </c>
      <c r="B7" s="51"/>
      <c r="C7" s="51"/>
      <c r="D7" s="52"/>
      <c r="E7" s="52"/>
      <c r="F7" s="51" t="s">
        <v>36</v>
      </c>
      <c r="G7" s="51" t="s">
        <v>37</v>
      </c>
      <c r="H7" s="53" t="s">
        <v>43</v>
      </c>
      <c r="I7" s="53" t="s">
        <v>41</v>
      </c>
      <c r="J7" s="53">
        <v>2</v>
      </c>
      <c r="K7" s="60">
        <v>2124</v>
      </c>
      <c r="L7" s="55" t="s">
        <v>31</v>
      </c>
      <c r="M7" s="56">
        <f>IF(L7="KG",
IF(K7&lt;&gt;"",IF(K7&lt;='Classificação VP'!$E$12, 1, IF(K7&lt;='Classificação VP'!$E$13, 2, 3)),""),
IF(K7&lt;&gt;"",IF(K7&lt;='Classificação VP'!$E$15, 1, IF(K7&lt;='Classificação VP'!$E$16, 2, 3)),""))</f>
        <v>1</v>
      </c>
      <c r="N7" s="53">
        <f t="shared" si="0"/>
        <v>2</v>
      </c>
      <c r="O7" s="57">
        <v>2</v>
      </c>
      <c r="P7" s="53">
        <f t="shared" si="1"/>
        <v>1.75</v>
      </c>
      <c r="Q7" s="58">
        <f t="shared" si="2"/>
        <v>2</v>
      </c>
      <c r="R7" s="59" t="str">
        <f t="shared" si="3"/>
        <v>Baixo</v>
      </c>
      <c r="S7" s="51" t="str">
        <f t="shared" si="4"/>
        <v>Semestral</v>
      </c>
      <c r="T7" s="26"/>
      <c r="U7" s="26"/>
      <c r="V7" s="26"/>
      <c r="W7" s="26"/>
      <c r="X7" s="26"/>
      <c r="Y7" s="26"/>
      <c r="Z7" s="26"/>
    </row>
    <row r="8" spans="1:26" ht="12" customHeight="1">
      <c r="A8" s="53" t="s">
        <v>26</v>
      </c>
      <c r="B8" s="53"/>
      <c r="C8" s="53"/>
      <c r="D8" s="61"/>
      <c r="E8" s="61"/>
      <c r="F8" s="53" t="s">
        <v>36</v>
      </c>
      <c r="G8" s="53" t="s">
        <v>44</v>
      </c>
      <c r="H8" s="53" t="s">
        <v>36</v>
      </c>
      <c r="I8" s="53" t="s">
        <v>30</v>
      </c>
      <c r="J8" s="53">
        <v>1</v>
      </c>
      <c r="K8" s="60">
        <v>3436500</v>
      </c>
      <c r="L8" s="62" t="s">
        <v>38</v>
      </c>
      <c r="M8" s="56">
        <f>IF(L8="KG",
IF(K8&lt;&gt;"",IF(K8&lt;='Classificação VP'!$E$12, 1, IF(K8&lt;='Classificação VP'!$E$13, 2, 3)),""),
IF(K8&lt;&gt;"",IF(K8&lt;='Classificação VP'!$E$15, 1, IF(K8&lt;='Classificação VP'!$E$16, 2, 3)),""))</f>
        <v>1</v>
      </c>
      <c r="N8" s="53">
        <f t="shared" si="0"/>
        <v>1</v>
      </c>
      <c r="O8" s="57">
        <v>2</v>
      </c>
      <c r="P8" s="53">
        <f t="shared" si="1"/>
        <v>1.5</v>
      </c>
      <c r="Q8" s="58">
        <f t="shared" si="2"/>
        <v>2</v>
      </c>
      <c r="R8" s="63" t="str">
        <f t="shared" si="3"/>
        <v>Baixo</v>
      </c>
      <c r="S8" s="53" t="str">
        <f t="shared" si="4"/>
        <v>Semestral</v>
      </c>
      <c r="T8" s="26"/>
      <c r="U8" s="26"/>
      <c r="V8" s="26"/>
      <c r="W8" s="26"/>
      <c r="X8" s="26"/>
      <c r="Y8" s="26"/>
      <c r="Z8" s="26"/>
    </row>
    <row r="9" spans="1:26" ht="12" customHeight="1">
      <c r="A9" s="53" t="s">
        <v>26</v>
      </c>
      <c r="B9" s="53"/>
      <c r="C9" s="53"/>
      <c r="D9" s="61"/>
      <c r="E9" s="61"/>
      <c r="F9" s="53" t="s">
        <v>36</v>
      </c>
      <c r="G9" s="53" t="s">
        <v>44</v>
      </c>
      <c r="H9" s="53" t="s">
        <v>36</v>
      </c>
      <c r="I9" s="53" t="s">
        <v>30</v>
      </c>
      <c r="J9" s="53">
        <v>1</v>
      </c>
      <c r="K9" s="60">
        <v>1913452</v>
      </c>
      <c r="L9" s="55" t="s">
        <v>38</v>
      </c>
      <c r="M9" s="56">
        <f>IF(L9="KG",
IF(K9&lt;&gt;"",IF(K9&lt;='Classificação VP'!$E$12, 1, IF(K9&lt;='Classificação VP'!$E$13, 2, 3)),""),
IF(K9&lt;&gt;"",IF(K9&lt;='Classificação VP'!$E$15, 1, IF(K9&lt;='Classificação VP'!$E$16, 2, 3)),""))</f>
        <v>1</v>
      </c>
      <c r="N9" s="53">
        <f t="shared" si="0"/>
        <v>1</v>
      </c>
      <c r="O9" s="57">
        <v>2</v>
      </c>
      <c r="P9" s="53">
        <f t="shared" si="1"/>
        <v>1.5</v>
      </c>
      <c r="Q9" s="58">
        <f t="shared" si="2"/>
        <v>2</v>
      </c>
      <c r="R9" s="64" t="str">
        <f t="shared" si="3"/>
        <v>Baixo</v>
      </c>
      <c r="S9" s="53" t="str">
        <f t="shared" si="4"/>
        <v>Semestral</v>
      </c>
      <c r="T9" s="26"/>
      <c r="U9" s="26"/>
      <c r="V9" s="26"/>
      <c r="W9" s="26"/>
      <c r="X9" s="26"/>
      <c r="Y9" s="26"/>
      <c r="Z9" s="26"/>
    </row>
    <row r="10" spans="1:26" ht="12" customHeight="1">
      <c r="A10" s="53" t="s">
        <v>26</v>
      </c>
      <c r="B10" s="53"/>
      <c r="C10" s="53"/>
      <c r="D10" s="61"/>
      <c r="E10" s="61"/>
      <c r="F10" s="53" t="s">
        <v>36</v>
      </c>
      <c r="G10" s="53" t="s">
        <v>44</v>
      </c>
      <c r="H10" s="53" t="s">
        <v>36</v>
      </c>
      <c r="I10" s="53" t="s">
        <v>30</v>
      </c>
      <c r="J10" s="53">
        <v>1</v>
      </c>
      <c r="K10" s="60">
        <v>1120600</v>
      </c>
      <c r="L10" s="62" t="s">
        <v>38</v>
      </c>
      <c r="M10" s="56">
        <f>IF(L10="KG",
IF(K10&lt;&gt;"",IF(K10&lt;='Classificação VP'!$E$12, 1, IF(K10&lt;='Classificação VP'!$E$13, 2, 3)),""),
IF(K10&lt;&gt;"",IF(K10&lt;='Classificação VP'!$E$15, 1, IF(K10&lt;='Classificação VP'!$E$16, 2, 3)),""))</f>
        <v>1</v>
      </c>
      <c r="N10" s="53">
        <f t="shared" si="0"/>
        <v>1</v>
      </c>
      <c r="O10" s="57">
        <v>2</v>
      </c>
      <c r="P10" s="53">
        <f t="shared" si="1"/>
        <v>1.5</v>
      </c>
      <c r="Q10" s="58">
        <f t="shared" si="2"/>
        <v>2</v>
      </c>
      <c r="R10" s="63" t="str">
        <f t="shared" si="3"/>
        <v>Baixo</v>
      </c>
      <c r="S10" s="53" t="str">
        <f t="shared" si="4"/>
        <v>Semestral</v>
      </c>
      <c r="T10" s="26"/>
      <c r="U10" s="26"/>
      <c r="V10" s="26"/>
      <c r="W10" s="26"/>
      <c r="X10" s="26"/>
      <c r="Y10" s="26"/>
      <c r="Z10" s="26"/>
    </row>
    <row r="11" spans="1:26" ht="12" customHeight="1">
      <c r="A11" s="51" t="s">
        <v>26</v>
      </c>
      <c r="B11" s="51"/>
      <c r="C11" s="51"/>
      <c r="D11" s="52"/>
      <c r="E11" s="52"/>
      <c r="F11" s="51" t="s">
        <v>36</v>
      </c>
      <c r="G11" s="51" t="s">
        <v>44</v>
      </c>
      <c r="H11" s="53" t="s">
        <v>36</v>
      </c>
      <c r="I11" s="51" t="s">
        <v>30</v>
      </c>
      <c r="J11" s="51">
        <v>1</v>
      </c>
      <c r="K11" s="60">
        <v>901452</v>
      </c>
      <c r="L11" s="55" t="s">
        <v>38</v>
      </c>
      <c r="M11" s="56">
        <f>IF(L11="KG",
IF(K11&lt;&gt;"",IF(K11&lt;='Classificação VP'!$E$12, 1, IF(K11&lt;='Classificação VP'!$E$13, 2, 3)),""),
IF(K11&lt;&gt;"",IF(K11&lt;='Classificação VP'!$E$15, 1, IF(K11&lt;='Classificação VP'!$E$16, 2, 3)),""))</f>
        <v>1</v>
      </c>
      <c r="N11" s="53">
        <f t="shared" si="0"/>
        <v>1</v>
      </c>
      <c r="O11" s="57">
        <v>2</v>
      </c>
      <c r="P11" s="53">
        <f t="shared" si="1"/>
        <v>1.5</v>
      </c>
      <c r="Q11" s="58">
        <f t="shared" si="2"/>
        <v>2</v>
      </c>
      <c r="R11" s="59" t="str">
        <f t="shared" si="3"/>
        <v>Baixo</v>
      </c>
      <c r="S11" s="51" t="str">
        <f t="shared" si="4"/>
        <v>Semestral</v>
      </c>
      <c r="T11" s="26"/>
      <c r="U11" s="26"/>
      <c r="V11" s="26"/>
      <c r="W11" s="26"/>
      <c r="X11" s="26"/>
      <c r="Y11" s="26"/>
      <c r="Z11" s="26"/>
    </row>
    <row r="12" spans="1:26" ht="12" customHeight="1">
      <c r="A12" s="51" t="s">
        <v>26</v>
      </c>
      <c r="B12" s="51"/>
      <c r="C12" s="51"/>
      <c r="D12" s="52"/>
      <c r="E12" s="52"/>
      <c r="F12" s="51" t="s">
        <v>36</v>
      </c>
      <c r="G12" s="51" t="s">
        <v>44</v>
      </c>
      <c r="H12" s="53" t="s">
        <v>39</v>
      </c>
      <c r="I12" s="51" t="s">
        <v>30</v>
      </c>
      <c r="J12" s="51">
        <v>1</v>
      </c>
      <c r="K12" s="60">
        <v>27900</v>
      </c>
      <c r="L12" s="55" t="s">
        <v>38</v>
      </c>
      <c r="M12" s="56">
        <f>IF(L12="KG",
IF(K12&lt;&gt;"",IF(K12&lt;='Classificação VP'!$E$12, 1, IF(K12&lt;='Classificação VP'!$E$13, 2, 3)),""),
IF(K12&lt;&gt;"",IF(K12&lt;='Classificação VP'!$E$15, 1, IF(K12&lt;='Classificação VP'!$E$16, 2, 3)),""))</f>
        <v>1</v>
      </c>
      <c r="N12" s="53">
        <f t="shared" si="0"/>
        <v>1</v>
      </c>
      <c r="O12" s="57">
        <v>2</v>
      </c>
      <c r="P12" s="53">
        <f t="shared" si="1"/>
        <v>1.5</v>
      </c>
      <c r="Q12" s="58">
        <f t="shared" si="2"/>
        <v>2</v>
      </c>
      <c r="R12" s="59" t="str">
        <f t="shared" si="3"/>
        <v>Baixo</v>
      </c>
      <c r="S12" s="51" t="str">
        <f t="shared" si="4"/>
        <v>Semestral</v>
      </c>
      <c r="T12" s="26"/>
      <c r="U12" s="26"/>
      <c r="V12" s="26"/>
      <c r="W12" s="26"/>
      <c r="X12" s="26"/>
      <c r="Y12" s="26"/>
      <c r="Z12" s="26"/>
    </row>
    <row r="13" spans="1:26" ht="12" customHeight="1">
      <c r="A13" s="53" t="s">
        <v>26</v>
      </c>
      <c r="B13" s="53"/>
      <c r="C13" s="53"/>
      <c r="D13" s="61"/>
      <c r="E13" s="61"/>
      <c r="F13" s="53" t="s">
        <v>36</v>
      </c>
      <c r="G13" s="53" t="s">
        <v>44</v>
      </c>
      <c r="H13" s="53" t="s">
        <v>36</v>
      </c>
      <c r="I13" s="53" t="s">
        <v>30</v>
      </c>
      <c r="J13" s="53">
        <v>1</v>
      </c>
      <c r="K13" s="60">
        <v>858181</v>
      </c>
      <c r="L13" s="62" t="s">
        <v>38</v>
      </c>
      <c r="M13" s="56">
        <f>IF(L13="KG",
IF(K13&lt;&gt;"",IF(K13&lt;='Classificação VP'!$E$12, 1, IF(K13&lt;='Classificação VP'!$E$13, 2, 3)),""),
IF(K13&lt;&gt;"",IF(K13&lt;='Classificação VP'!$E$15, 1, IF(K13&lt;='Classificação VP'!$E$16, 2, 3)),""))</f>
        <v>1</v>
      </c>
      <c r="N13" s="53">
        <f t="shared" si="0"/>
        <v>1</v>
      </c>
      <c r="O13" s="57">
        <v>2</v>
      </c>
      <c r="P13" s="53">
        <f t="shared" si="1"/>
        <v>1.5</v>
      </c>
      <c r="Q13" s="58">
        <f t="shared" si="2"/>
        <v>2</v>
      </c>
      <c r="R13" s="63" t="str">
        <f t="shared" si="3"/>
        <v>Baixo</v>
      </c>
      <c r="S13" s="53" t="str">
        <f t="shared" si="4"/>
        <v>Semestral</v>
      </c>
      <c r="T13" s="26"/>
      <c r="U13" s="26"/>
      <c r="V13" s="26"/>
      <c r="W13" s="26"/>
      <c r="X13" s="26"/>
      <c r="Y13" s="26"/>
      <c r="Z13" s="26"/>
    </row>
    <row r="14" spans="1:26" ht="12" customHeight="1">
      <c r="A14" s="53" t="s">
        <v>26</v>
      </c>
      <c r="B14" s="53"/>
      <c r="C14" s="53"/>
      <c r="D14" s="61"/>
      <c r="E14" s="61"/>
      <c r="F14" s="53" t="s">
        <v>36</v>
      </c>
      <c r="G14" s="53" t="s">
        <v>44</v>
      </c>
      <c r="H14" s="53" t="s">
        <v>36</v>
      </c>
      <c r="I14" s="53" t="s">
        <v>30</v>
      </c>
      <c r="J14" s="53">
        <v>1</v>
      </c>
      <c r="K14" s="60">
        <v>1120200</v>
      </c>
      <c r="L14" s="55" t="s">
        <v>38</v>
      </c>
      <c r="M14" s="56">
        <f>IF(L14="KG",
IF(K14&lt;&gt;"",IF(K14&lt;='Classificação VP'!$E$12, 1, IF(K14&lt;='Classificação VP'!$E$13, 2, 3)),""),
IF(K14&lt;&gt;"",IF(K14&lt;='Classificação VP'!$E$15, 1, IF(K14&lt;='Classificação VP'!$E$16, 2, 3)),""))</f>
        <v>1</v>
      </c>
      <c r="N14" s="53">
        <f t="shared" si="0"/>
        <v>1</v>
      </c>
      <c r="O14" s="57">
        <v>2</v>
      </c>
      <c r="P14" s="53">
        <f t="shared" si="1"/>
        <v>1.5</v>
      </c>
      <c r="Q14" s="58">
        <f t="shared" si="2"/>
        <v>2</v>
      </c>
      <c r="R14" s="64" t="str">
        <f t="shared" si="3"/>
        <v>Baixo</v>
      </c>
      <c r="S14" s="53" t="str">
        <f t="shared" si="4"/>
        <v>Semestral</v>
      </c>
      <c r="T14" s="26"/>
      <c r="U14" s="26"/>
      <c r="V14" s="26"/>
      <c r="W14" s="26"/>
      <c r="X14" s="26"/>
      <c r="Y14" s="26"/>
      <c r="Z14" s="26"/>
    </row>
    <row r="15" spans="1:26" ht="12" customHeight="1">
      <c r="A15" s="53" t="s">
        <v>26</v>
      </c>
      <c r="B15" s="53"/>
      <c r="C15" s="53"/>
      <c r="D15" s="61"/>
      <c r="E15" s="61"/>
      <c r="F15" s="53" t="s">
        <v>36</v>
      </c>
      <c r="G15" s="53" t="s">
        <v>44</v>
      </c>
      <c r="H15" s="53" t="s">
        <v>36</v>
      </c>
      <c r="I15" s="53" t="s">
        <v>30</v>
      </c>
      <c r="J15" s="53">
        <v>1</v>
      </c>
      <c r="K15" s="60">
        <v>1263384</v>
      </c>
      <c r="L15" s="62" t="s">
        <v>38</v>
      </c>
      <c r="M15" s="56">
        <f>IF(L15="KG",
IF(K15&lt;&gt;"",IF(K15&lt;='Classificação VP'!$E$12, 1, IF(K15&lt;='Classificação VP'!$E$13, 2, 3)),""),
IF(K15&lt;&gt;"",IF(K15&lt;='Classificação VP'!$E$15, 1, IF(K15&lt;='Classificação VP'!$E$16, 2, 3)),""))</f>
        <v>1</v>
      </c>
      <c r="N15" s="53">
        <f t="shared" si="0"/>
        <v>1</v>
      </c>
      <c r="O15" s="57">
        <v>2</v>
      </c>
      <c r="P15" s="53">
        <f t="shared" si="1"/>
        <v>1.5</v>
      </c>
      <c r="Q15" s="58">
        <f t="shared" si="2"/>
        <v>2</v>
      </c>
      <c r="R15" s="63" t="str">
        <f t="shared" si="3"/>
        <v>Baixo</v>
      </c>
      <c r="S15" s="53" t="str">
        <f t="shared" si="4"/>
        <v>Semestral</v>
      </c>
      <c r="T15" s="26"/>
      <c r="U15" s="26"/>
      <c r="V15" s="26"/>
      <c r="W15" s="26"/>
      <c r="X15" s="26"/>
      <c r="Y15" s="26"/>
      <c r="Z15" s="26"/>
    </row>
    <row r="16" spans="1:26" ht="12" customHeight="1">
      <c r="A16" s="53" t="s">
        <v>26</v>
      </c>
      <c r="B16" s="53"/>
      <c r="C16" s="53"/>
      <c r="D16" s="61"/>
      <c r="E16" s="61"/>
      <c r="F16" s="53" t="s">
        <v>36</v>
      </c>
      <c r="G16" s="53" t="s">
        <v>44</v>
      </c>
      <c r="H16" s="53" t="s">
        <v>36</v>
      </c>
      <c r="I16" s="53" t="s">
        <v>30</v>
      </c>
      <c r="J16" s="53">
        <v>1</v>
      </c>
      <c r="K16" s="60">
        <v>537700</v>
      </c>
      <c r="L16" s="62" t="s">
        <v>38</v>
      </c>
      <c r="M16" s="56">
        <f>IF(L16="KG",
IF(K16&lt;&gt;"",IF(K16&lt;='Classificação VP'!$E$12, 1, IF(K16&lt;='Classificação VP'!$E$13, 2, 3)),""),
IF(K16&lt;&gt;"",IF(K16&lt;='Classificação VP'!$E$15, 1, IF(K16&lt;='Classificação VP'!$E$16, 2, 3)),""))</f>
        <v>1</v>
      </c>
      <c r="N16" s="53">
        <f t="shared" si="0"/>
        <v>1</v>
      </c>
      <c r="O16" s="57">
        <v>2</v>
      </c>
      <c r="P16" s="53">
        <f t="shared" si="1"/>
        <v>1.5</v>
      </c>
      <c r="Q16" s="58">
        <f t="shared" si="2"/>
        <v>2</v>
      </c>
      <c r="R16" s="63" t="str">
        <f t="shared" si="3"/>
        <v>Baixo</v>
      </c>
      <c r="S16" s="53" t="str">
        <f t="shared" si="4"/>
        <v>Semestral</v>
      </c>
      <c r="T16" s="26"/>
      <c r="U16" s="26"/>
      <c r="V16" s="26"/>
      <c r="W16" s="26"/>
      <c r="X16" s="26"/>
      <c r="Y16" s="26"/>
      <c r="Z16" s="26"/>
    </row>
    <row r="17" spans="1:26" ht="12" customHeight="1">
      <c r="A17" s="53" t="s">
        <v>26</v>
      </c>
      <c r="B17" s="53"/>
      <c r="C17" s="53"/>
      <c r="D17" s="61"/>
      <c r="E17" s="61"/>
      <c r="F17" s="53" t="s">
        <v>36</v>
      </c>
      <c r="G17" s="53" t="s">
        <v>44</v>
      </c>
      <c r="H17" s="53" t="s">
        <v>36</v>
      </c>
      <c r="I17" s="53" t="s">
        <v>30</v>
      </c>
      <c r="J17" s="53">
        <v>1</v>
      </c>
      <c r="K17" s="60">
        <v>908100</v>
      </c>
      <c r="L17" s="55" t="s">
        <v>38</v>
      </c>
      <c r="M17" s="56">
        <f>IF(L17="KG",
IF(K17&lt;&gt;"",IF(K17&lt;='Classificação VP'!$E$12, 1, IF(K17&lt;='Classificação VP'!$E$13, 2, 3)),""),
IF(K17&lt;&gt;"",IF(K17&lt;='Classificação VP'!$E$15, 1, IF(K17&lt;='Classificação VP'!$E$16, 2, 3)),""))</f>
        <v>1</v>
      </c>
      <c r="N17" s="53">
        <f t="shared" si="0"/>
        <v>1</v>
      </c>
      <c r="O17" s="57">
        <v>2</v>
      </c>
      <c r="P17" s="53">
        <f t="shared" si="1"/>
        <v>1.5</v>
      </c>
      <c r="Q17" s="58">
        <f t="shared" si="2"/>
        <v>2</v>
      </c>
      <c r="R17" s="64" t="str">
        <f t="shared" si="3"/>
        <v>Baixo</v>
      </c>
      <c r="S17" s="53" t="str">
        <f t="shared" si="4"/>
        <v>Semestral</v>
      </c>
      <c r="T17" s="26"/>
      <c r="U17" s="26"/>
      <c r="V17" s="26"/>
      <c r="W17" s="26"/>
      <c r="X17" s="26"/>
      <c r="Y17" s="26"/>
      <c r="Z17" s="26"/>
    </row>
    <row r="18" spans="1:26" ht="12" customHeight="1">
      <c r="A18" s="53" t="s">
        <v>26</v>
      </c>
      <c r="B18" s="53"/>
      <c r="C18" s="53"/>
      <c r="D18" s="61"/>
      <c r="E18" s="61"/>
      <c r="F18" s="53" t="s">
        <v>36</v>
      </c>
      <c r="G18" s="53" t="s">
        <v>44</v>
      </c>
      <c r="H18" s="53" t="s">
        <v>36</v>
      </c>
      <c r="I18" s="53" t="s">
        <v>30</v>
      </c>
      <c r="J18" s="53">
        <v>1</v>
      </c>
      <c r="K18" s="60">
        <v>436600</v>
      </c>
      <c r="L18" s="62" t="s">
        <v>38</v>
      </c>
      <c r="M18" s="56">
        <f>IF(L18="KG",
IF(K18&lt;&gt;"",IF(K18&lt;='Classificação VP'!$E$12, 1, IF(K18&lt;='Classificação VP'!$E$13, 2, 3)),""),
IF(K18&lt;&gt;"",IF(K18&lt;='Classificação VP'!$E$15, 1, IF(K18&lt;='Classificação VP'!$E$16, 2, 3)),""))</f>
        <v>1</v>
      </c>
      <c r="N18" s="53">
        <f t="shared" si="0"/>
        <v>1</v>
      </c>
      <c r="O18" s="57">
        <v>2</v>
      </c>
      <c r="P18" s="53">
        <f t="shared" si="1"/>
        <v>1.5</v>
      </c>
      <c r="Q18" s="58">
        <f t="shared" si="2"/>
        <v>2</v>
      </c>
      <c r="R18" s="63" t="str">
        <f t="shared" si="3"/>
        <v>Baixo</v>
      </c>
      <c r="S18" s="53" t="str">
        <f t="shared" si="4"/>
        <v>Semestral</v>
      </c>
      <c r="T18" s="26"/>
      <c r="U18" s="26"/>
      <c r="V18" s="26"/>
      <c r="W18" s="26"/>
      <c r="X18" s="26"/>
      <c r="Y18" s="26"/>
      <c r="Z18" s="26"/>
    </row>
    <row r="19" spans="1:26" ht="12" customHeight="1">
      <c r="A19" s="53" t="s">
        <v>26</v>
      </c>
      <c r="B19" s="53"/>
      <c r="C19" s="53"/>
      <c r="D19" s="61"/>
      <c r="E19" s="61"/>
      <c r="F19" s="53" t="s">
        <v>36</v>
      </c>
      <c r="G19" s="53" t="s">
        <v>44</v>
      </c>
      <c r="H19" s="53" t="s">
        <v>36</v>
      </c>
      <c r="I19" s="53" t="s">
        <v>30</v>
      </c>
      <c r="J19" s="53">
        <v>1</v>
      </c>
      <c r="K19" s="60">
        <v>1402686</v>
      </c>
      <c r="L19" s="55" t="s">
        <v>38</v>
      </c>
      <c r="M19" s="56">
        <f>IF(L19="KG",
IF(K19&lt;&gt;"",IF(K19&lt;='Classificação VP'!$E$12, 1, IF(K19&lt;='Classificação VP'!$E$13, 2, 3)),""),
IF(K19&lt;&gt;"",IF(K19&lt;='Classificação VP'!$E$15, 1, IF(K19&lt;='Classificação VP'!$E$16, 2, 3)),""))</f>
        <v>1</v>
      </c>
      <c r="N19" s="53">
        <f t="shared" si="0"/>
        <v>1</v>
      </c>
      <c r="O19" s="57">
        <v>2</v>
      </c>
      <c r="P19" s="53">
        <f t="shared" si="1"/>
        <v>1.5</v>
      </c>
      <c r="Q19" s="58">
        <f t="shared" si="2"/>
        <v>2</v>
      </c>
      <c r="R19" s="64" t="str">
        <f t="shared" si="3"/>
        <v>Baixo</v>
      </c>
      <c r="S19" s="53" t="str">
        <f t="shared" si="4"/>
        <v>Semestral</v>
      </c>
      <c r="T19" s="26"/>
      <c r="U19" s="26"/>
      <c r="V19" s="26"/>
      <c r="W19" s="26"/>
      <c r="X19" s="26"/>
      <c r="Y19" s="26"/>
      <c r="Z19" s="26"/>
    </row>
    <row r="20" spans="1:26" ht="12" customHeight="1">
      <c r="A20" s="53" t="s">
        <v>26</v>
      </c>
      <c r="B20" s="53"/>
      <c r="C20" s="53"/>
      <c r="D20" s="61"/>
      <c r="E20" s="61"/>
      <c r="F20" s="53" t="s">
        <v>36</v>
      </c>
      <c r="G20" s="53" t="s">
        <v>44</v>
      </c>
      <c r="H20" s="53" t="s">
        <v>36</v>
      </c>
      <c r="I20" s="53" t="s">
        <v>30</v>
      </c>
      <c r="J20" s="53">
        <v>1</v>
      </c>
      <c r="K20" s="60">
        <v>1142691</v>
      </c>
      <c r="L20" s="62" t="s">
        <v>38</v>
      </c>
      <c r="M20" s="56">
        <f>IF(L20="KG",
IF(K20&lt;&gt;"",IF(K20&lt;='Classificação VP'!$E$12, 1, IF(K20&lt;='Classificação VP'!$E$13, 2, 3)),""),
IF(K20&lt;&gt;"",IF(K20&lt;='Classificação VP'!$E$15, 1, IF(K20&lt;='Classificação VP'!$E$16, 2, 3)),""))</f>
        <v>1</v>
      </c>
      <c r="N20" s="53">
        <f t="shared" si="0"/>
        <v>1</v>
      </c>
      <c r="O20" s="57">
        <v>2</v>
      </c>
      <c r="P20" s="53">
        <f t="shared" si="1"/>
        <v>1.5</v>
      </c>
      <c r="Q20" s="58">
        <f t="shared" si="2"/>
        <v>2</v>
      </c>
      <c r="R20" s="63" t="str">
        <f t="shared" si="3"/>
        <v>Baixo</v>
      </c>
      <c r="S20" s="53" t="str">
        <f t="shared" si="4"/>
        <v>Semestral</v>
      </c>
      <c r="T20" s="26"/>
      <c r="U20" s="26"/>
      <c r="V20" s="26"/>
      <c r="W20" s="26"/>
      <c r="X20" s="26"/>
      <c r="Y20" s="26"/>
      <c r="Z20" s="26"/>
    </row>
    <row r="21" spans="1:26" ht="12" customHeight="1">
      <c r="A21" s="51" t="s">
        <v>26</v>
      </c>
      <c r="B21" s="51"/>
      <c r="C21" s="51"/>
      <c r="D21" s="52"/>
      <c r="E21" s="52"/>
      <c r="F21" s="51" t="s">
        <v>36</v>
      </c>
      <c r="G21" s="51" t="s">
        <v>44</v>
      </c>
      <c r="H21" s="53" t="s">
        <v>36</v>
      </c>
      <c r="I21" s="51" t="s">
        <v>30</v>
      </c>
      <c r="J21" s="51">
        <v>1</v>
      </c>
      <c r="K21" s="60">
        <v>365472</v>
      </c>
      <c r="L21" s="55" t="s">
        <v>38</v>
      </c>
      <c r="M21" s="56">
        <f>IF(L21="KG",
IF(K21&lt;&gt;"",IF(K21&lt;='Classificação VP'!$E$12, 1, IF(K21&lt;='Classificação VP'!$E$13, 2, 3)),""),
IF(K21&lt;&gt;"",IF(K21&lt;='Classificação VP'!$E$15, 1, IF(K21&lt;='Classificação VP'!$E$16, 2, 3)),""))</f>
        <v>1</v>
      </c>
      <c r="N21" s="53">
        <f t="shared" si="0"/>
        <v>1</v>
      </c>
      <c r="O21" s="57">
        <v>2</v>
      </c>
      <c r="P21" s="53">
        <f t="shared" si="1"/>
        <v>1.5</v>
      </c>
      <c r="Q21" s="58">
        <f t="shared" si="2"/>
        <v>2</v>
      </c>
      <c r="R21" s="59" t="str">
        <f t="shared" si="3"/>
        <v>Baixo</v>
      </c>
      <c r="S21" s="51" t="str">
        <f t="shared" si="4"/>
        <v>Semestral</v>
      </c>
      <c r="T21" s="26"/>
      <c r="U21" s="26"/>
      <c r="V21" s="26"/>
      <c r="W21" s="26"/>
      <c r="X21" s="26"/>
      <c r="Y21" s="26"/>
      <c r="Z21" s="26"/>
    </row>
    <row r="22" spans="1:26" ht="12" customHeight="1">
      <c r="A22" s="53" t="s">
        <v>26</v>
      </c>
      <c r="B22" s="53"/>
      <c r="C22" s="53"/>
      <c r="D22" s="61"/>
      <c r="E22" s="61"/>
      <c r="F22" s="53" t="s">
        <v>36</v>
      </c>
      <c r="G22" s="53" t="s">
        <v>44</v>
      </c>
      <c r="H22" s="53" t="s">
        <v>36</v>
      </c>
      <c r="I22" s="53" t="s">
        <v>30</v>
      </c>
      <c r="J22" s="53">
        <v>1</v>
      </c>
      <c r="K22" s="60">
        <v>1120320</v>
      </c>
      <c r="L22" s="55" t="s">
        <v>38</v>
      </c>
      <c r="M22" s="56">
        <f>IF(L22="KG",
IF(K22&lt;&gt;"",IF(K22&lt;='Classificação VP'!$E$12, 1, IF(K22&lt;='Classificação VP'!$E$13, 2, 3)),""),
IF(K22&lt;&gt;"",IF(K22&lt;='Classificação VP'!$E$15, 1, IF(K22&lt;='Classificação VP'!$E$16, 2, 3)),""))</f>
        <v>1</v>
      </c>
      <c r="N22" s="53">
        <f t="shared" si="0"/>
        <v>1</v>
      </c>
      <c r="O22" s="57">
        <v>2</v>
      </c>
      <c r="P22" s="53">
        <f t="shared" si="1"/>
        <v>1.5</v>
      </c>
      <c r="Q22" s="58">
        <f t="shared" si="2"/>
        <v>2</v>
      </c>
      <c r="R22" s="64" t="str">
        <f t="shared" si="3"/>
        <v>Baixo</v>
      </c>
      <c r="S22" s="53" t="str">
        <f t="shared" si="4"/>
        <v>Semestral</v>
      </c>
      <c r="T22" s="26"/>
      <c r="U22" s="26"/>
      <c r="V22" s="26"/>
      <c r="W22" s="26"/>
      <c r="X22" s="26"/>
      <c r="Y22" s="26"/>
      <c r="Z22" s="26"/>
    </row>
    <row r="23" spans="1:26" ht="12" customHeight="1">
      <c r="A23" s="53" t="s">
        <v>26</v>
      </c>
      <c r="B23" s="53"/>
      <c r="C23" s="53"/>
      <c r="D23" s="61"/>
      <c r="E23" s="61"/>
      <c r="F23" s="53" t="s">
        <v>36</v>
      </c>
      <c r="G23" s="53" t="s">
        <v>44</v>
      </c>
      <c r="H23" s="53" t="s">
        <v>36</v>
      </c>
      <c r="I23" s="53" t="s">
        <v>30</v>
      </c>
      <c r="J23" s="53">
        <v>1</v>
      </c>
      <c r="K23" s="60">
        <v>1120320</v>
      </c>
      <c r="L23" s="55" t="s">
        <v>38</v>
      </c>
      <c r="M23" s="56">
        <f>IF(L23="KG",
IF(K23&lt;&gt;"",IF(K23&lt;='Classificação VP'!$E$12, 1, IF(K23&lt;='Classificação VP'!$E$13, 2, 3)),""),
IF(K23&lt;&gt;"",IF(K23&lt;='Classificação VP'!$E$15, 1, IF(K23&lt;='Classificação VP'!$E$16, 2, 3)),""))</f>
        <v>1</v>
      </c>
      <c r="N23" s="53">
        <f t="shared" si="0"/>
        <v>1</v>
      </c>
      <c r="O23" s="57">
        <v>2</v>
      </c>
      <c r="P23" s="53">
        <f t="shared" si="1"/>
        <v>1.5</v>
      </c>
      <c r="Q23" s="58">
        <f t="shared" si="2"/>
        <v>2</v>
      </c>
      <c r="R23" s="64" t="str">
        <f t="shared" si="3"/>
        <v>Baixo</v>
      </c>
      <c r="S23" s="53" t="str">
        <f t="shared" si="4"/>
        <v>Semestral</v>
      </c>
      <c r="T23" s="26"/>
      <c r="U23" s="26"/>
      <c r="V23" s="26"/>
      <c r="W23" s="26"/>
      <c r="X23" s="26"/>
      <c r="Y23" s="26"/>
      <c r="Z23" s="26"/>
    </row>
    <row r="24" spans="1:26" ht="12" customHeight="1">
      <c r="A24" s="53" t="s">
        <v>26</v>
      </c>
      <c r="B24" s="53"/>
      <c r="C24" s="53"/>
      <c r="D24" s="61"/>
      <c r="E24" s="61"/>
      <c r="F24" s="53" t="s">
        <v>36</v>
      </c>
      <c r="G24" s="53" t="s">
        <v>44</v>
      </c>
      <c r="H24" s="53" t="s">
        <v>36</v>
      </c>
      <c r="I24" s="53" t="s">
        <v>30</v>
      </c>
      <c r="J24" s="53">
        <v>1</v>
      </c>
      <c r="K24" s="60">
        <v>1120320</v>
      </c>
      <c r="L24" s="55" t="s">
        <v>38</v>
      </c>
      <c r="M24" s="56">
        <f>IF(L24="KG",
IF(K24&lt;&gt;"",IF(K24&lt;='Classificação VP'!$E$12, 1, IF(K24&lt;='Classificação VP'!$E$13, 2, 3)),""),
IF(K24&lt;&gt;"",IF(K24&lt;='Classificação VP'!$E$15, 1, IF(K24&lt;='Classificação VP'!$E$16, 2, 3)),""))</f>
        <v>1</v>
      </c>
      <c r="N24" s="53">
        <f t="shared" si="0"/>
        <v>1</v>
      </c>
      <c r="O24" s="57">
        <v>2</v>
      </c>
      <c r="P24" s="53">
        <f t="shared" si="1"/>
        <v>1.5</v>
      </c>
      <c r="Q24" s="58">
        <f t="shared" si="2"/>
        <v>2</v>
      </c>
      <c r="R24" s="64" t="str">
        <f t="shared" si="3"/>
        <v>Baixo</v>
      </c>
      <c r="S24" s="53" t="str">
        <f t="shared" si="4"/>
        <v>Semestral</v>
      </c>
      <c r="T24" s="26"/>
      <c r="U24" s="26"/>
      <c r="V24" s="26"/>
      <c r="W24" s="26"/>
      <c r="X24" s="26"/>
      <c r="Y24" s="26"/>
      <c r="Z24" s="26"/>
    </row>
    <row r="25" spans="1:26" ht="12" customHeight="1">
      <c r="A25" s="53" t="s">
        <v>26</v>
      </c>
      <c r="B25" s="53"/>
      <c r="C25" s="53"/>
      <c r="D25" s="61"/>
      <c r="E25" s="61"/>
      <c r="F25" s="53" t="s">
        <v>36</v>
      </c>
      <c r="G25" s="53" t="s">
        <v>44</v>
      </c>
      <c r="H25" s="53" t="s">
        <v>36</v>
      </c>
      <c r="I25" s="53" t="s">
        <v>30</v>
      </c>
      <c r="J25" s="53">
        <v>1</v>
      </c>
      <c r="K25" s="60">
        <v>1120320</v>
      </c>
      <c r="L25" s="55" t="s">
        <v>38</v>
      </c>
      <c r="M25" s="56">
        <f>IF(L25="KG",
IF(K25&lt;&gt;"",IF(K25&lt;='Classificação VP'!$E$12, 1, IF(K25&lt;='Classificação VP'!$E$13, 2, 3)),""),
IF(K25&lt;&gt;"",IF(K25&lt;='Classificação VP'!$E$15, 1, IF(K25&lt;='Classificação VP'!$E$16, 2, 3)),""))</f>
        <v>1</v>
      </c>
      <c r="N25" s="53">
        <f t="shared" si="0"/>
        <v>1</v>
      </c>
      <c r="O25" s="57">
        <v>2</v>
      </c>
      <c r="P25" s="53">
        <f t="shared" si="1"/>
        <v>1.5</v>
      </c>
      <c r="Q25" s="58">
        <f t="shared" si="2"/>
        <v>2</v>
      </c>
      <c r="R25" s="64" t="str">
        <f t="shared" si="3"/>
        <v>Baixo</v>
      </c>
      <c r="S25" s="53" t="str">
        <f t="shared" si="4"/>
        <v>Semestral</v>
      </c>
      <c r="T25" s="26"/>
      <c r="U25" s="26"/>
      <c r="V25" s="26"/>
      <c r="W25" s="26"/>
      <c r="X25" s="26"/>
      <c r="Y25" s="26"/>
      <c r="Z25" s="26"/>
    </row>
    <row r="26" spans="1:26" ht="12" customHeight="1">
      <c r="A26" s="53" t="s">
        <v>26</v>
      </c>
      <c r="B26" s="53"/>
      <c r="C26" s="53"/>
      <c r="D26" s="61"/>
      <c r="E26" s="61"/>
      <c r="F26" s="53" t="s">
        <v>36</v>
      </c>
      <c r="G26" s="53" t="s">
        <v>44</v>
      </c>
      <c r="H26" s="53" t="s">
        <v>36</v>
      </c>
      <c r="I26" s="53" t="s">
        <v>30</v>
      </c>
      <c r="J26" s="53">
        <v>1</v>
      </c>
      <c r="K26" s="60">
        <v>315720</v>
      </c>
      <c r="L26" s="55" t="s">
        <v>38</v>
      </c>
      <c r="M26" s="56">
        <f>IF(L26="KG",
IF(K26&lt;&gt;"",IF(K26&lt;='Classificação VP'!$E$12, 1, IF(K26&lt;='Classificação VP'!$E$13, 2, 3)),""),
IF(K26&lt;&gt;"",IF(K26&lt;='Classificação VP'!$E$15, 1, IF(K26&lt;='Classificação VP'!$E$16, 2, 3)),""))</f>
        <v>1</v>
      </c>
      <c r="N26" s="53">
        <f t="shared" si="0"/>
        <v>1</v>
      </c>
      <c r="O26" s="57">
        <v>2</v>
      </c>
      <c r="P26" s="53">
        <f t="shared" si="1"/>
        <v>1.5</v>
      </c>
      <c r="Q26" s="58">
        <f t="shared" si="2"/>
        <v>2</v>
      </c>
      <c r="R26" s="64" t="str">
        <f t="shared" si="3"/>
        <v>Baixo</v>
      </c>
      <c r="S26" s="53" t="str">
        <f t="shared" si="4"/>
        <v>Semestral</v>
      </c>
      <c r="T26" s="26"/>
      <c r="U26" s="26"/>
      <c r="V26" s="26"/>
      <c r="W26" s="26"/>
      <c r="X26" s="26"/>
      <c r="Y26" s="26"/>
      <c r="Z26" s="26"/>
    </row>
    <row r="27" spans="1:26" ht="12" customHeight="1">
      <c r="A27" s="53" t="s">
        <v>26</v>
      </c>
      <c r="B27" s="53"/>
      <c r="C27" s="53"/>
      <c r="D27" s="61"/>
      <c r="E27" s="61"/>
      <c r="F27" s="53" t="s">
        <v>36</v>
      </c>
      <c r="G27" s="53" t="s">
        <v>44</v>
      </c>
      <c r="H27" s="53" t="s">
        <v>36</v>
      </c>
      <c r="I27" s="53" t="s">
        <v>30</v>
      </c>
      <c r="J27" s="53">
        <v>1</v>
      </c>
      <c r="K27" s="60">
        <v>43982</v>
      </c>
      <c r="L27" s="62" t="s">
        <v>38</v>
      </c>
      <c r="M27" s="56">
        <f>IF(L27="KG",
IF(K27&lt;&gt;"",IF(K27&lt;='Classificação VP'!$E$12, 1, IF(K27&lt;='Classificação VP'!$E$13, 2, 3)),""),
IF(K27&lt;&gt;"",IF(K27&lt;='Classificação VP'!$E$15, 1, IF(K27&lt;='Classificação VP'!$E$16, 2, 3)),""))</f>
        <v>1</v>
      </c>
      <c r="N27" s="53">
        <f t="shared" si="0"/>
        <v>1</v>
      </c>
      <c r="O27" s="57">
        <v>2</v>
      </c>
      <c r="P27" s="53">
        <f t="shared" si="1"/>
        <v>1.5</v>
      </c>
      <c r="Q27" s="58">
        <f t="shared" si="2"/>
        <v>2</v>
      </c>
      <c r="R27" s="63" t="str">
        <f t="shared" si="3"/>
        <v>Baixo</v>
      </c>
      <c r="S27" s="53" t="str">
        <f t="shared" si="4"/>
        <v>Semestral</v>
      </c>
      <c r="T27" s="26"/>
      <c r="U27" s="26"/>
      <c r="V27" s="26"/>
      <c r="W27" s="26"/>
      <c r="X27" s="26"/>
      <c r="Y27" s="26"/>
      <c r="Z27" s="26"/>
    </row>
    <row r="28" spans="1:26" ht="12" customHeight="1">
      <c r="A28" s="53" t="s">
        <v>26</v>
      </c>
      <c r="B28" s="53"/>
      <c r="C28" s="53"/>
      <c r="D28" s="53"/>
      <c r="E28" s="53"/>
      <c r="F28" s="53" t="s">
        <v>36</v>
      </c>
      <c r="G28" s="53" t="s">
        <v>44</v>
      </c>
      <c r="H28" s="53" t="s">
        <v>36</v>
      </c>
      <c r="I28" s="53" t="s">
        <v>30</v>
      </c>
      <c r="J28" s="53">
        <v>1</v>
      </c>
      <c r="K28" s="60">
        <v>60000</v>
      </c>
      <c r="L28" s="55" t="s">
        <v>38</v>
      </c>
      <c r="M28" s="56">
        <f>IF(L28="KG",
IF(K28&lt;&gt;"",IF(K28&lt;='Classificação VP'!$E$12, 1, IF(K28&lt;='Classificação VP'!$E$13, 2, 3)),""),
IF(K28&lt;&gt;"",IF(K28&lt;='Classificação VP'!$E$15, 1, IF(K28&lt;='Classificação VP'!$E$16, 2, 3)),""))</f>
        <v>1</v>
      </c>
      <c r="N28" s="53">
        <f t="shared" si="0"/>
        <v>1</v>
      </c>
      <c r="O28" s="57">
        <v>2</v>
      </c>
      <c r="P28" s="53">
        <f t="shared" si="1"/>
        <v>1.5</v>
      </c>
      <c r="Q28" s="58">
        <f t="shared" si="2"/>
        <v>2</v>
      </c>
      <c r="R28" s="64" t="str">
        <f t="shared" si="3"/>
        <v>Baixo</v>
      </c>
      <c r="S28" s="53" t="str">
        <f t="shared" si="4"/>
        <v>Semestral</v>
      </c>
      <c r="T28" s="26"/>
      <c r="U28" s="26"/>
      <c r="V28" s="26"/>
      <c r="W28" s="26"/>
      <c r="X28" s="26"/>
      <c r="Y28" s="26"/>
      <c r="Z28" s="26"/>
    </row>
    <row r="29" spans="1:26" ht="12" customHeight="1">
      <c r="A29" s="53" t="s">
        <v>26</v>
      </c>
      <c r="B29" s="53"/>
      <c r="C29" s="53"/>
      <c r="D29" s="53"/>
      <c r="E29" s="53"/>
      <c r="F29" s="53" t="s">
        <v>36</v>
      </c>
      <c r="G29" s="53" t="s">
        <v>44</v>
      </c>
      <c r="H29" s="53" t="s">
        <v>36</v>
      </c>
      <c r="I29" s="53" t="s">
        <v>30</v>
      </c>
      <c r="J29" s="53">
        <v>1</v>
      </c>
      <c r="K29" s="60">
        <v>1120320</v>
      </c>
      <c r="L29" s="62" t="s">
        <v>38</v>
      </c>
      <c r="M29" s="56">
        <f>IF(L29="KG",
IF(K29&lt;&gt;"",IF(K29&lt;='Classificação VP'!$E$12, 1, IF(K29&lt;='Classificação VP'!$E$13, 2, 3)),""),
IF(K29&lt;&gt;"",IF(K29&lt;='Classificação VP'!$E$15, 1, IF(K29&lt;='Classificação VP'!$E$16, 2, 3)),""))</f>
        <v>1</v>
      </c>
      <c r="N29" s="53">
        <f t="shared" si="0"/>
        <v>1</v>
      </c>
      <c r="O29" s="57">
        <v>2</v>
      </c>
      <c r="P29" s="53">
        <f t="shared" si="1"/>
        <v>1.5</v>
      </c>
      <c r="Q29" s="58">
        <f t="shared" si="2"/>
        <v>2</v>
      </c>
      <c r="R29" s="63" t="str">
        <f t="shared" si="3"/>
        <v>Baixo</v>
      </c>
      <c r="S29" s="53" t="str">
        <f t="shared" si="4"/>
        <v>Semestral</v>
      </c>
      <c r="T29" s="26"/>
      <c r="U29" s="26"/>
      <c r="V29" s="26"/>
      <c r="W29" s="26"/>
      <c r="X29" s="26"/>
      <c r="Y29" s="26"/>
      <c r="Z29" s="26"/>
    </row>
    <row r="30" spans="1:26" ht="12" customHeight="1">
      <c r="A30" s="53" t="s">
        <v>26</v>
      </c>
      <c r="B30" s="53"/>
      <c r="C30" s="53"/>
      <c r="D30" s="53"/>
      <c r="E30" s="53"/>
      <c r="F30" s="53" t="s">
        <v>36</v>
      </c>
      <c r="G30" s="53" t="s">
        <v>44</v>
      </c>
      <c r="H30" s="53" t="s">
        <v>36</v>
      </c>
      <c r="I30" s="53" t="s">
        <v>30</v>
      </c>
      <c r="J30" s="53">
        <v>1</v>
      </c>
      <c r="K30" s="60">
        <v>826920</v>
      </c>
      <c r="L30" s="55" t="s">
        <v>38</v>
      </c>
      <c r="M30" s="56">
        <f>IF(L30="KG",
IF(K30&lt;&gt;"",IF(K30&lt;='Classificação VP'!$E$12, 1, IF(K30&lt;='Classificação VP'!$E$13, 2, 3)),""),
IF(K30&lt;&gt;"",IF(K30&lt;='Classificação VP'!$E$15, 1, IF(K30&lt;='Classificação VP'!$E$16, 2, 3)),""))</f>
        <v>1</v>
      </c>
      <c r="N30" s="53">
        <f t="shared" si="0"/>
        <v>1</v>
      </c>
      <c r="O30" s="57">
        <v>2</v>
      </c>
      <c r="P30" s="53">
        <f t="shared" si="1"/>
        <v>1.5</v>
      </c>
      <c r="Q30" s="58">
        <f t="shared" si="2"/>
        <v>2</v>
      </c>
      <c r="R30" s="64" t="str">
        <f t="shared" si="3"/>
        <v>Baixo</v>
      </c>
      <c r="S30" s="53" t="str">
        <f t="shared" si="4"/>
        <v>Semestral</v>
      </c>
      <c r="T30" s="26"/>
      <c r="U30" s="26"/>
      <c r="V30" s="26"/>
      <c r="W30" s="26"/>
      <c r="X30" s="26"/>
      <c r="Y30" s="26"/>
      <c r="Z30" s="26"/>
    </row>
    <row r="31" spans="1:26" ht="12" customHeight="1">
      <c r="A31" s="53" t="s">
        <v>26</v>
      </c>
      <c r="B31" s="57"/>
      <c r="C31" s="57"/>
      <c r="D31" s="57"/>
      <c r="E31" s="53"/>
      <c r="F31" s="53" t="s">
        <v>36</v>
      </c>
      <c r="G31" s="53" t="s">
        <v>44</v>
      </c>
      <c r="H31" s="53" t="s">
        <v>36</v>
      </c>
      <c r="I31" s="53" t="s">
        <v>30</v>
      </c>
      <c r="J31" s="53">
        <v>1</v>
      </c>
      <c r="K31" s="65"/>
      <c r="L31" s="62" t="s">
        <v>38</v>
      </c>
      <c r="M31" s="56" t="str">
        <f>IF(L31="KG",
IF(K31&lt;&gt;"",IF(K31&lt;='Classificação VP'!$E$12, 1, IF(K31&lt;='Classificação VP'!$E$13, 2, 3)),""),
IF(K31&lt;&gt;"",IF(K31&lt;='Classificação VP'!$E$15, 1, IF(K31&lt;='Classificação VP'!$E$16, 2, 3)),""))</f>
        <v/>
      </c>
      <c r="N31" s="53">
        <f t="shared" si="0"/>
        <v>1</v>
      </c>
      <c r="O31" s="57">
        <v>2</v>
      </c>
      <c r="P31" s="53">
        <f t="shared" si="1"/>
        <v>4</v>
      </c>
      <c r="Q31" s="58">
        <f t="shared" si="2"/>
        <v>4</v>
      </c>
      <c r="R31" s="63" t="str">
        <f t="shared" si="3"/>
        <v>Alto</v>
      </c>
      <c r="S31" s="53" t="str">
        <f t="shared" si="4"/>
        <v>Quinzenal</v>
      </c>
      <c r="T31" s="26"/>
      <c r="U31" s="26"/>
      <c r="V31" s="26"/>
      <c r="W31" s="26"/>
      <c r="X31" s="26"/>
      <c r="Y31" s="26"/>
      <c r="Z31" s="26"/>
    </row>
    <row r="32" spans="1:26" ht="1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47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47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47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47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47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47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47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47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47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47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47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47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4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4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4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47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47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4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7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47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47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47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47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47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47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47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47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47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47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47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47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47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7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47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47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47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47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47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47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47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4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47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47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7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47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47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47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47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47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47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47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4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4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4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4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4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4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4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4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4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4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4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4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4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47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47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47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47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47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47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4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4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4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4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4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4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4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4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4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4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4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4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4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4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4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4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4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4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4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47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47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47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47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47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47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47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47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47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47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47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47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47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47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47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47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47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47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47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47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47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47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47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47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47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47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47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47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47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47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47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47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47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47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47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47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47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47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47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47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47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47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47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47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47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47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47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47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47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47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47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47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47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47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47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47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47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47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47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47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47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47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47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47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47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47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47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47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47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47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47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47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47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47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47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47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47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47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47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47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47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47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47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47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47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47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47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47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47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47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47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47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47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47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47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47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47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47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47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47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47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47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47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47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</sheetData>
  <autoFilter ref="A2:S31"/>
  <mergeCells count="1">
    <mergeCell ref="A1:S1"/>
  </mergeCells>
  <conditionalFormatting sqref="A3:S988">
    <cfRule type="expression" dxfId="29" priority="1">
      <formula>$A3=""</formula>
    </cfRule>
  </conditionalFormatting>
  <conditionalFormatting sqref="A3:S988">
    <cfRule type="containsBlanks" dxfId="28" priority="2">
      <formula>LEN(TRIM(A3))=0</formula>
    </cfRule>
  </conditionalFormatting>
  <conditionalFormatting sqref="R1:R988">
    <cfRule type="containsText" dxfId="27" priority="3" operator="containsText" text="Muito Baixo">
      <formula>NOT(ISERROR(SEARCH(("Muito Baixo"),(R1))))</formula>
    </cfRule>
  </conditionalFormatting>
  <conditionalFormatting sqref="R1:R988">
    <cfRule type="containsText" dxfId="26" priority="4" operator="containsText" text="Baixo">
      <formula>NOT(ISERROR(SEARCH(("Baixo"),(R1))))</formula>
    </cfRule>
  </conditionalFormatting>
  <conditionalFormatting sqref="R1:R988">
    <cfRule type="containsText" dxfId="25" priority="5" operator="containsText" text="Médio">
      <formula>NOT(ISERROR(SEARCH(("Médio"),(R1))))</formula>
    </cfRule>
  </conditionalFormatting>
  <conditionalFormatting sqref="R1:R988">
    <cfRule type="containsText" dxfId="24" priority="6" operator="containsText" text="Alto">
      <formula>NOT(ISERROR(SEARCH(("Alto"),(R1))))</formula>
    </cfRule>
  </conditionalFormatting>
  <pageMargins left="0.18152000081490466" right="0.15126666734575386" top="0.19664666754948001" bottom="6.0506666938301555E-2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000"/>
  <sheetViews>
    <sheetView showGridLines="0" workbookViewId="0">
      <pane ySplit="2" topLeftCell="A3" activePane="bottomLeft" state="frozen"/>
      <selection pane="bottomLeft" activeCell="B3" sqref="B3:E6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3.140625" customWidth="1"/>
    <col min="4" max="4" width="17.5703125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7.8554687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2.7109375" customWidth="1"/>
    <col min="19" max="19" width="15.85546875" customWidth="1"/>
    <col min="20" max="26" width="8.7109375" customWidth="1"/>
  </cols>
  <sheetData>
    <row r="1" spans="1:26" ht="12" customHeight="1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  <c r="T1" s="7"/>
      <c r="U1" s="7"/>
      <c r="V1" s="7"/>
      <c r="W1" s="7"/>
      <c r="X1" s="7"/>
      <c r="Y1" s="7"/>
      <c r="Z1" s="7"/>
    </row>
    <row r="2" spans="1:26" ht="36" customHeight="1">
      <c r="A2" s="8" t="s">
        <v>7</v>
      </c>
      <c r="B2" s="8" t="s">
        <v>8</v>
      </c>
      <c r="C2" s="8" t="s">
        <v>9</v>
      </c>
      <c r="D2" s="8" t="s">
        <v>34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48" t="s">
        <v>35</v>
      </c>
      <c r="L2" s="11" t="s">
        <v>18</v>
      </c>
      <c r="M2" s="12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66" t="s">
        <v>24</v>
      </c>
      <c r="S2" s="50" t="s">
        <v>25</v>
      </c>
      <c r="T2" s="17"/>
      <c r="U2" s="17"/>
      <c r="V2" s="17"/>
      <c r="W2" s="17"/>
      <c r="X2" s="17"/>
      <c r="Y2" s="17"/>
      <c r="Z2" s="17"/>
    </row>
    <row r="3" spans="1:26" ht="12" customHeight="1">
      <c r="A3" s="67" t="s">
        <v>26</v>
      </c>
      <c r="B3" s="67"/>
      <c r="C3" s="67"/>
      <c r="D3" s="68"/>
      <c r="E3" s="68"/>
      <c r="F3" s="67" t="s">
        <v>45</v>
      </c>
      <c r="G3" s="67" t="s">
        <v>46</v>
      </c>
      <c r="H3" s="67" t="s">
        <v>45</v>
      </c>
      <c r="I3" s="67" t="s">
        <v>45</v>
      </c>
      <c r="J3" s="67">
        <v>1</v>
      </c>
      <c r="K3" s="69">
        <f>SUM(4138.4/10)</f>
        <v>413.84</v>
      </c>
      <c r="L3" s="70" t="s">
        <v>47</v>
      </c>
      <c r="M3" s="71">
        <f>IF(L3="KG",
IF(K3&lt;&gt;"",IF(K3&lt;='Classificação VP'!$E$20, 1, IF(K3&lt;='Classificação VP'!$E$21, 1, 2)), ""),
IF(K3&lt;&gt;"",IF(K3&lt;='Classificação VP'!$E$23, 1, IF(K3&lt;='Classificação VP'!$E$24, 1, 2)), ""))</f>
        <v>1</v>
      </c>
      <c r="N3" s="67">
        <f t="shared" ref="N3:N4" si="0">IF(MAX(J3)&lt;=0," RP não definido ", MAX(J3))</f>
        <v>1</v>
      </c>
      <c r="O3" s="72">
        <v>2</v>
      </c>
      <c r="P3" s="67">
        <f t="shared" ref="P3:P5" si="1">IFERROR(
IF(OR(M3="",N3="",O3=""), 4,
IF(OR(M3&lt;=3,N3&lt;=4,O3&lt;=4), (SUM(M3+N3+2*O3)/4),  "Erro")), "Erro")</f>
        <v>1.5</v>
      </c>
      <c r="Q3" s="73">
        <f t="shared" ref="Q3:Q5" si="2">IFERROR(IF( (P3-INT(P3))&lt;0.5, INT(P3), IF((P3-INT(P3))&gt;0.5,INT(P3)+1,IF((P3-INT(P3))=0.5,IF(ISODD(INT(P3)),INT(P3)+1,INT(P3))))), "Pendente")</f>
        <v>2</v>
      </c>
      <c r="R3" s="63" t="str">
        <f t="shared" ref="R3:R5" si="3">IF(Q3=1,"Muito Baixo",IF(Q3=2,"Baixo",IF(Q3=3,"Médio",IF(Q3=4,"Alto","Erro"))))</f>
        <v>Baixo</v>
      </c>
      <c r="S3" s="67" t="str">
        <f t="shared" ref="S3:S5" si="4">IF(Q3=1,"Anual",IF(Q3=2,"Semestral",IF(Q3=3,"Bimestral",IF(Q3=4,"Quinzenal","R. A. Fora do Intervalo"))))</f>
        <v>Semestral</v>
      </c>
      <c r="T3" s="26"/>
      <c r="U3" s="26"/>
      <c r="V3" s="26"/>
      <c r="W3" s="26"/>
      <c r="X3" s="26"/>
      <c r="Y3" s="26"/>
      <c r="Z3" s="26"/>
    </row>
    <row r="4" spans="1:26" ht="12" customHeight="1">
      <c r="A4" s="74" t="s">
        <v>26</v>
      </c>
      <c r="B4" s="74"/>
      <c r="C4" s="74"/>
      <c r="D4" s="75"/>
      <c r="E4" s="75"/>
      <c r="F4" s="74" t="s">
        <v>45</v>
      </c>
      <c r="G4" s="74" t="s">
        <v>46</v>
      </c>
      <c r="H4" s="74" t="s">
        <v>45</v>
      </c>
      <c r="I4" s="74" t="s">
        <v>48</v>
      </c>
      <c r="J4" s="74">
        <v>1</v>
      </c>
      <c r="K4" s="76"/>
      <c r="L4" s="77" t="s">
        <v>31</v>
      </c>
      <c r="M4" s="71" t="str">
        <f>IF(L4="KG",
IF(K4&lt;&gt;"",IF(K4&lt;='Classificação VP'!$E$20, 1, IF(K4&lt;='Classificação VP'!$E$21, 1, 2)), ""),
IF(K4&lt;&gt;"",IF(K4&lt;='Classificação VP'!$E$23, 1, IF(K4&lt;='Classificação VP'!$E$24, 1, 2)), ""))</f>
        <v/>
      </c>
      <c r="N4" s="74">
        <f t="shared" si="0"/>
        <v>1</v>
      </c>
      <c r="O4" s="74"/>
      <c r="P4" s="74">
        <f t="shared" si="1"/>
        <v>4</v>
      </c>
      <c r="Q4" s="78">
        <f t="shared" si="2"/>
        <v>4</v>
      </c>
      <c r="R4" s="64" t="str">
        <f t="shared" si="3"/>
        <v>Alto</v>
      </c>
      <c r="S4" s="74" t="str">
        <f t="shared" si="4"/>
        <v>Quinzenal</v>
      </c>
      <c r="T4" s="26"/>
      <c r="U4" s="26"/>
      <c r="V4" s="26"/>
      <c r="W4" s="26"/>
      <c r="X4" s="26"/>
      <c r="Y4" s="26"/>
      <c r="Z4" s="26"/>
    </row>
    <row r="5" spans="1:26" ht="12" customHeight="1">
      <c r="A5" s="67" t="s">
        <v>26</v>
      </c>
      <c r="B5" s="67"/>
      <c r="C5" s="67"/>
      <c r="D5" s="68"/>
      <c r="E5" s="68"/>
      <c r="F5" s="67" t="s">
        <v>45</v>
      </c>
      <c r="G5" s="67" t="s">
        <v>46</v>
      </c>
      <c r="H5" s="67" t="s">
        <v>45</v>
      </c>
      <c r="I5" s="67" t="s">
        <v>45</v>
      </c>
      <c r="J5" s="67">
        <v>1</v>
      </c>
      <c r="K5" s="79">
        <f>SUM(14920.63/10)</f>
        <v>1492.0629999999999</v>
      </c>
      <c r="L5" s="70" t="s">
        <v>31</v>
      </c>
      <c r="M5" s="80">
        <v>1</v>
      </c>
      <c r="N5" s="72">
        <v>2</v>
      </c>
      <c r="O5" s="72">
        <v>2</v>
      </c>
      <c r="P5" s="67">
        <f t="shared" si="1"/>
        <v>1.75</v>
      </c>
      <c r="Q5" s="73">
        <f t="shared" si="2"/>
        <v>2</v>
      </c>
      <c r="R5" s="63" t="str">
        <f t="shared" si="3"/>
        <v>Baixo</v>
      </c>
      <c r="S5" s="67" t="str">
        <f t="shared" si="4"/>
        <v>Semestral</v>
      </c>
      <c r="T5" s="26"/>
      <c r="U5" s="26"/>
      <c r="V5" s="26"/>
      <c r="W5" s="26"/>
      <c r="X5" s="26"/>
      <c r="Y5" s="26"/>
      <c r="Z5" s="26"/>
    </row>
    <row r="6" spans="1:26" ht="12" customHeight="1">
      <c r="A6" s="67" t="s">
        <v>26</v>
      </c>
      <c r="B6" s="67"/>
      <c r="C6" s="81"/>
      <c r="D6" s="81"/>
      <c r="E6" s="81"/>
      <c r="F6" s="67" t="s">
        <v>45</v>
      </c>
      <c r="G6" s="67" t="s">
        <v>46</v>
      </c>
      <c r="H6" s="67" t="s">
        <v>45</v>
      </c>
      <c r="I6" s="67" t="s">
        <v>45</v>
      </c>
      <c r="J6" s="81">
        <v>1</v>
      </c>
      <c r="K6" s="82">
        <v>1730.75</v>
      </c>
      <c r="L6" s="70" t="s">
        <v>31</v>
      </c>
      <c r="M6" s="81">
        <v>1</v>
      </c>
      <c r="N6" s="81">
        <v>1</v>
      </c>
      <c r="O6" s="81">
        <v>1</v>
      </c>
      <c r="P6" s="26"/>
      <c r="Q6" s="73">
        <f>IFERROR(IF( (P5-INT(P5))&lt;0.5, INT(P5), IF((P5-INT(P5))&gt;0.5,INT(P5)+1,IF((P5-INT(P5))=0.5,IF(ISODD(INT(P5)),INT(P5)+1,INT(P5))))), "Pendente")</f>
        <v>2</v>
      </c>
      <c r="R6" s="26" t="str">
        <f>IF(Q5=1,"Muito Baixo",IF(Q5=2,"Baixo",IF(Q5=3,"Médio",IF(Q5=4,"Alto","Erro"))))</f>
        <v>Baixo</v>
      </c>
      <c r="S6" s="26"/>
      <c r="T6" s="26"/>
      <c r="U6" s="26"/>
      <c r="V6" s="26"/>
      <c r="W6" s="26"/>
      <c r="X6" s="26"/>
      <c r="Y6" s="26"/>
      <c r="Z6" s="26"/>
    </row>
    <row r="7" spans="1:26" ht="12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47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47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2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47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4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47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47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47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47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7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47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47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47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47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47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47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4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4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47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47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47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47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47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47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47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47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47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47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47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47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47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47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47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47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47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47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47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47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47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4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4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47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47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4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47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47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47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47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47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47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47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47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47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47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47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47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47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47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47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47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47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47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47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47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47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47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4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47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47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47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47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47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47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47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47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47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47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4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4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4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4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4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4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4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4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4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4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4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4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4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47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47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47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47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47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47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4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4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4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4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4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4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4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4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4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4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4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4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4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4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4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4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4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4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4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47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47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47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47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47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47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47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47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47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47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47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47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47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47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47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47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47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47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47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47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47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47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47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47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47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47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47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47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47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47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47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47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47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47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47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47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47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47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47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47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47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47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47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47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47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47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47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47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47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47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47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47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47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47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47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47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47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47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47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47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47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47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47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47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47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47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47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47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47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47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47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47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47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47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47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47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47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47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47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47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47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47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47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47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47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47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47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47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47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47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47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47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47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47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47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47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47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47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47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47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47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47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47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47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47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47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47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47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47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47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47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47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47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47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47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47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autoFilter ref="A2:S6"/>
  <mergeCells count="1">
    <mergeCell ref="A1:S1"/>
  </mergeCells>
  <conditionalFormatting sqref="A3:S1000">
    <cfRule type="expression" dxfId="23" priority="1">
      <formula>$A3=""</formula>
    </cfRule>
  </conditionalFormatting>
  <conditionalFormatting sqref="A3:S1000">
    <cfRule type="containsBlanks" dxfId="22" priority="2">
      <formula>LEN(TRIM(A3))=0</formula>
    </cfRule>
  </conditionalFormatting>
  <conditionalFormatting sqref="R1:R1000">
    <cfRule type="containsText" dxfId="21" priority="3" operator="containsText" text="Muito Baixo">
      <formula>NOT(ISERROR(SEARCH(("Muito Baixo"),(R1))))</formula>
    </cfRule>
  </conditionalFormatting>
  <conditionalFormatting sqref="R1:R1000">
    <cfRule type="containsText" dxfId="20" priority="4" operator="containsText" text="Baixo">
      <formula>NOT(ISERROR(SEARCH(("Baixo"),(R1))))</formula>
    </cfRule>
  </conditionalFormatting>
  <conditionalFormatting sqref="R1:R1000">
    <cfRule type="containsText" dxfId="19" priority="5" operator="containsText" text="Médio">
      <formula>NOT(ISERROR(SEARCH(("Médio"),(R1))))</formula>
    </cfRule>
  </conditionalFormatting>
  <conditionalFormatting sqref="R1:R1000">
    <cfRule type="containsText" dxfId="18" priority="6" operator="containsText" text="Alto">
      <formula>NOT(ISERROR(SEARCH(("Alto"),(R1))))</formula>
    </cfRule>
  </conditionalFormatting>
  <pageMargins left="0.511811024" right="0.511811024" top="0.33451767813808714" bottom="0.7874015749999999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983"/>
  <sheetViews>
    <sheetView showGridLines="0" workbookViewId="0">
      <pane ySplit="2" topLeftCell="A64" activePane="bottomLeft" state="frozen"/>
      <selection pane="bottomLeft" activeCell="B3" sqref="B3:E104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3.140625" customWidth="1"/>
    <col min="4" max="4" width="17.5703125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7.8554687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2.7109375" customWidth="1"/>
    <col min="19" max="19" width="15.85546875" customWidth="1"/>
    <col min="20" max="26" width="8.7109375" customWidth="1"/>
  </cols>
  <sheetData>
    <row r="1" spans="1:26" ht="12" customHeight="1">
      <c r="A1" s="308" t="s">
        <v>49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3"/>
      <c r="T1" s="7"/>
      <c r="U1" s="7"/>
      <c r="V1" s="7"/>
      <c r="W1" s="7"/>
      <c r="X1" s="7"/>
      <c r="Y1" s="7"/>
      <c r="Z1" s="7"/>
    </row>
    <row r="2" spans="1:26" ht="36" customHeight="1">
      <c r="A2" s="8" t="s">
        <v>7</v>
      </c>
      <c r="B2" s="8" t="s">
        <v>8</v>
      </c>
      <c r="C2" s="8" t="s">
        <v>9</v>
      </c>
      <c r="D2" s="9" t="s">
        <v>34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48" t="s">
        <v>35</v>
      </c>
      <c r="L2" s="11" t="s">
        <v>18</v>
      </c>
      <c r="M2" s="83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49" t="s">
        <v>24</v>
      </c>
      <c r="S2" s="84" t="s">
        <v>25</v>
      </c>
      <c r="T2" s="17"/>
      <c r="U2" s="17"/>
      <c r="V2" s="17"/>
      <c r="W2" s="17"/>
      <c r="X2" s="17"/>
      <c r="Y2" s="17"/>
      <c r="Z2" s="17"/>
    </row>
    <row r="3" spans="1:26" ht="12" customHeight="1">
      <c r="A3" s="85" t="s">
        <v>26</v>
      </c>
      <c r="B3" s="85"/>
      <c r="C3" s="85"/>
      <c r="D3" s="86"/>
      <c r="E3" s="86"/>
      <c r="F3" s="85" t="s">
        <v>50</v>
      </c>
      <c r="G3" s="85" t="s">
        <v>51</v>
      </c>
      <c r="H3" s="85" t="s">
        <v>52</v>
      </c>
      <c r="I3" s="85" t="s">
        <v>52</v>
      </c>
      <c r="J3" s="85">
        <v>3</v>
      </c>
      <c r="K3" s="87">
        <f>SUM(89000/10)</f>
        <v>8900</v>
      </c>
      <c r="L3" s="88" t="s">
        <v>31</v>
      </c>
      <c r="M3" s="89">
        <v>3</v>
      </c>
      <c r="N3" s="90">
        <v>2</v>
      </c>
      <c r="O3" s="90">
        <v>1</v>
      </c>
      <c r="P3" s="91">
        <f t="shared" ref="P3:P104" si="0">IFERROR(
IF(OR(M3="",N3="",O3=""), 4,
IF(OR(M3&lt;=3,N3&lt;=4,O3&lt;=4), (SUM(M3+N3+2*O3)/4),  "Erro")), "Erro")</f>
        <v>1.75</v>
      </c>
      <c r="Q3" s="91">
        <f t="shared" ref="Q3:Q104" si="1">IFERROR(IF( (P3-INT(P3))&lt;0.5, INT(P3), IF((P3-INT(P3))&gt;0.5,INT(P3)+1,IF((P3-INT(P3))=0.5,IF(ISODD(INT(P3)),INT(P3)+1,INT(P3))))), "Pendente")</f>
        <v>2</v>
      </c>
      <c r="R3" s="92" t="str">
        <f t="shared" ref="R3:R104" si="2">IF(Q3=1,"Muito Baixo",IF(Q3=2,"Baixo",IF(Q3=3,"Médio",IF(Q3=4,"Alto","Erro"))))</f>
        <v>Baixo</v>
      </c>
      <c r="S3" s="85" t="str">
        <f t="shared" ref="S3:S104" si="3">IF(Q3=1,"Anual",IF(Q3=2,"Semestral",IF(Q3=3,"Bimestral",IF(Q3=4,"Quinzenal","R. A. Fora do Intervalo"))))</f>
        <v>Semestral</v>
      </c>
      <c r="T3" s="26"/>
      <c r="U3" s="26"/>
      <c r="V3" s="26"/>
      <c r="W3" s="26"/>
      <c r="X3" s="26"/>
      <c r="Y3" s="26"/>
      <c r="Z3" s="26"/>
    </row>
    <row r="4" spans="1:26" ht="12" customHeight="1">
      <c r="A4" s="85" t="s">
        <v>26</v>
      </c>
      <c r="B4" s="85"/>
      <c r="C4" s="85"/>
      <c r="D4" s="86"/>
      <c r="E4" s="86"/>
      <c r="F4" s="85" t="s">
        <v>50</v>
      </c>
      <c r="G4" s="85" t="s">
        <v>53</v>
      </c>
      <c r="H4" s="85" t="s">
        <v>54</v>
      </c>
      <c r="I4" s="85" t="s">
        <v>55</v>
      </c>
      <c r="J4" s="85">
        <v>2</v>
      </c>
      <c r="K4" s="93">
        <f>(4306865.13/8)</f>
        <v>538358.14124999999</v>
      </c>
      <c r="L4" s="88" t="s">
        <v>56</v>
      </c>
      <c r="M4" s="94">
        <v>3</v>
      </c>
      <c r="N4" s="95">
        <v>2</v>
      </c>
      <c r="O4" s="95">
        <v>1</v>
      </c>
      <c r="P4" s="96">
        <f t="shared" si="0"/>
        <v>1.75</v>
      </c>
      <c r="Q4" s="96">
        <f t="shared" si="1"/>
        <v>2</v>
      </c>
      <c r="R4" s="97" t="str">
        <f t="shared" si="2"/>
        <v>Baixo</v>
      </c>
      <c r="S4" s="98" t="str">
        <f t="shared" si="3"/>
        <v>Semestral</v>
      </c>
      <c r="T4" s="26"/>
      <c r="U4" s="26"/>
      <c r="V4" s="26"/>
      <c r="W4" s="26"/>
      <c r="X4" s="26"/>
      <c r="Y4" s="26"/>
      <c r="Z4" s="26"/>
    </row>
    <row r="5" spans="1:26" ht="12" customHeight="1">
      <c r="A5" s="85" t="s">
        <v>26</v>
      </c>
      <c r="B5" s="85"/>
      <c r="C5" s="85"/>
      <c r="D5" s="86"/>
      <c r="E5" s="86"/>
      <c r="F5" s="85" t="s">
        <v>50</v>
      </c>
      <c r="G5" s="85" t="s">
        <v>53</v>
      </c>
      <c r="H5" s="90" t="s">
        <v>57</v>
      </c>
      <c r="I5" s="85" t="s">
        <v>55</v>
      </c>
      <c r="J5" s="85">
        <v>2</v>
      </c>
      <c r="K5" s="99">
        <f>(1691131.5/8)</f>
        <v>211391.4375</v>
      </c>
      <c r="L5" s="100" t="s">
        <v>47</v>
      </c>
      <c r="M5" s="101">
        <v>3</v>
      </c>
      <c r="N5" s="102">
        <v>2</v>
      </c>
      <c r="O5" s="102">
        <v>1</v>
      </c>
      <c r="P5" s="103">
        <f t="shared" si="0"/>
        <v>1.75</v>
      </c>
      <c r="Q5" s="103">
        <f t="shared" si="1"/>
        <v>2</v>
      </c>
      <c r="R5" s="104" t="str">
        <f t="shared" si="2"/>
        <v>Baixo</v>
      </c>
      <c r="S5" s="105" t="str">
        <f t="shared" si="3"/>
        <v>Semestral</v>
      </c>
      <c r="T5" s="26"/>
      <c r="U5" s="26"/>
      <c r="V5" s="26"/>
      <c r="W5" s="26"/>
      <c r="X5" s="26"/>
      <c r="Y5" s="26"/>
      <c r="Z5" s="26"/>
    </row>
    <row r="6" spans="1:26" ht="12" customHeight="1">
      <c r="A6" s="85" t="s">
        <v>26</v>
      </c>
      <c r="B6" s="85"/>
      <c r="C6" s="85"/>
      <c r="D6" s="86"/>
      <c r="E6" s="86"/>
      <c r="F6" s="85" t="s">
        <v>50</v>
      </c>
      <c r="G6" s="85" t="s">
        <v>53</v>
      </c>
      <c r="H6" s="85" t="s">
        <v>58</v>
      </c>
      <c r="I6" s="85" t="s">
        <v>55</v>
      </c>
      <c r="J6" s="85">
        <v>2</v>
      </c>
      <c r="K6" s="93">
        <f>(3694774.31/8)</f>
        <v>461846.78875000001</v>
      </c>
      <c r="L6" s="100" t="s">
        <v>47</v>
      </c>
      <c r="M6" s="101">
        <v>3</v>
      </c>
      <c r="N6" s="102">
        <v>2</v>
      </c>
      <c r="O6" s="102">
        <v>1</v>
      </c>
      <c r="P6" s="103">
        <f t="shared" si="0"/>
        <v>1.75</v>
      </c>
      <c r="Q6" s="103">
        <f t="shared" si="1"/>
        <v>2</v>
      </c>
      <c r="R6" s="104" t="str">
        <f t="shared" si="2"/>
        <v>Baixo</v>
      </c>
      <c r="S6" s="105" t="str">
        <f t="shared" si="3"/>
        <v>Semestral</v>
      </c>
      <c r="T6" s="26"/>
      <c r="U6" s="26"/>
      <c r="V6" s="26"/>
      <c r="W6" s="26"/>
      <c r="X6" s="26"/>
      <c r="Y6" s="26"/>
      <c r="Z6" s="26"/>
    </row>
    <row r="7" spans="1:26" ht="12" customHeight="1">
      <c r="A7" s="85" t="s">
        <v>26</v>
      </c>
      <c r="B7" s="85"/>
      <c r="C7" s="85"/>
      <c r="D7" s="86"/>
      <c r="E7" s="86"/>
      <c r="F7" s="85" t="s">
        <v>50</v>
      </c>
      <c r="G7" s="85" t="s">
        <v>53</v>
      </c>
      <c r="H7" s="85" t="s">
        <v>59</v>
      </c>
      <c r="I7" s="85" t="s">
        <v>55</v>
      </c>
      <c r="J7" s="85">
        <v>2</v>
      </c>
      <c r="K7" s="106"/>
      <c r="L7" s="88"/>
      <c r="M7" s="104" t="str">
        <f>IF(L7="KG",
IF(K7&lt;&gt;"",IF(K7&lt;='Classificação VP'!$E$28, 1, IF(K7&lt;='Classificação VP'!$E$29, 2, 3)),""),
IF(K7&lt;&gt;"",IF(K7&lt;='Classificação VP'!$E$31, 1, IF(K7&lt;='Classificação VP'!$E$32, 2, 3)),""))</f>
        <v/>
      </c>
      <c r="N7" s="105"/>
      <c r="O7" s="105"/>
      <c r="P7" s="103">
        <f t="shared" si="0"/>
        <v>4</v>
      </c>
      <c r="Q7" s="103">
        <f t="shared" si="1"/>
        <v>4</v>
      </c>
      <c r="R7" s="104" t="str">
        <f t="shared" si="2"/>
        <v>Alto</v>
      </c>
      <c r="S7" s="105" t="str">
        <f t="shared" si="3"/>
        <v>Quinzenal</v>
      </c>
      <c r="T7" s="26"/>
      <c r="U7" s="26"/>
      <c r="V7" s="26"/>
      <c r="W7" s="26"/>
      <c r="X7" s="26"/>
      <c r="Y7" s="26"/>
      <c r="Z7" s="26"/>
    </row>
    <row r="8" spans="1:26" ht="12" customHeight="1">
      <c r="A8" s="85" t="s">
        <v>26</v>
      </c>
      <c r="B8" s="85"/>
      <c r="C8" s="85"/>
      <c r="D8" s="86"/>
      <c r="E8" s="86"/>
      <c r="F8" s="85" t="s">
        <v>50</v>
      </c>
      <c r="G8" s="85" t="s">
        <v>53</v>
      </c>
      <c r="H8" s="85" t="s">
        <v>60</v>
      </c>
      <c r="I8" s="85" t="s">
        <v>61</v>
      </c>
      <c r="J8" s="85">
        <v>2</v>
      </c>
      <c r="K8" s="106"/>
      <c r="L8" s="88"/>
      <c r="M8" s="104" t="str">
        <f>IF(L8="KG",
IF(K8&lt;&gt;"",IF(K8&lt;='Classificação VP'!$E$28, 1, IF(K8&lt;='Classificação VP'!$E$29, 2, 3)),""),
IF(K8&lt;&gt;"",IF(K8&lt;='Classificação VP'!$E$31, 1, IF(K8&lt;='Classificação VP'!$E$32, 2, 3)),""))</f>
        <v/>
      </c>
      <c r="N8" s="105"/>
      <c r="O8" s="105"/>
      <c r="P8" s="103">
        <f t="shared" si="0"/>
        <v>4</v>
      </c>
      <c r="Q8" s="103">
        <f t="shared" si="1"/>
        <v>4</v>
      </c>
      <c r="R8" s="104" t="str">
        <f t="shared" si="2"/>
        <v>Alto</v>
      </c>
      <c r="S8" s="105" t="str">
        <f t="shared" si="3"/>
        <v>Quinzenal</v>
      </c>
      <c r="T8" s="26"/>
      <c r="U8" s="26"/>
      <c r="V8" s="26"/>
      <c r="W8" s="26"/>
      <c r="X8" s="26"/>
      <c r="Y8" s="26"/>
      <c r="Z8" s="26"/>
    </row>
    <row r="9" spans="1:26" ht="12" customHeight="1">
      <c r="A9" s="85" t="s">
        <v>26</v>
      </c>
      <c r="B9" s="85"/>
      <c r="C9" s="85"/>
      <c r="D9" s="86"/>
      <c r="E9" s="86"/>
      <c r="F9" s="85" t="s">
        <v>50</v>
      </c>
      <c r="G9" s="85" t="s">
        <v>53</v>
      </c>
      <c r="H9" s="85" t="s">
        <v>62</v>
      </c>
      <c r="I9" s="85" t="s">
        <v>61</v>
      </c>
      <c r="J9" s="85">
        <v>2</v>
      </c>
      <c r="K9" s="106"/>
      <c r="L9" s="88"/>
      <c r="M9" s="101" t="s">
        <v>63</v>
      </c>
      <c r="N9" s="105"/>
      <c r="O9" s="105"/>
      <c r="P9" s="103">
        <f t="shared" si="0"/>
        <v>4</v>
      </c>
      <c r="Q9" s="103">
        <f t="shared" si="1"/>
        <v>4</v>
      </c>
      <c r="R9" s="104" t="str">
        <f t="shared" si="2"/>
        <v>Alto</v>
      </c>
      <c r="S9" s="105" t="str">
        <f t="shared" si="3"/>
        <v>Quinzenal</v>
      </c>
      <c r="T9" s="26"/>
      <c r="U9" s="26"/>
      <c r="V9" s="26"/>
      <c r="W9" s="26"/>
      <c r="X9" s="26"/>
      <c r="Y9" s="26"/>
      <c r="Z9" s="26"/>
    </row>
    <row r="10" spans="1:26" ht="12" customHeight="1">
      <c r="A10" s="85" t="s">
        <v>26</v>
      </c>
      <c r="B10" s="85"/>
      <c r="C10" s="85"/>
      <c r="D10" s="86"/>
      <c r="E10" s="86"/>
      <c r="F10" s="85" t="s">
        <v>50</v>
      </c>
      <c r="G10" s="85" t="s">
        <v>53</v>
      </c>
      <c r="H10" s="85" t="s">
        <v>64</v>
      </c>
      <c r="I10" s="85" t="s">
        <v>61</v>
      </c>
      <c r="J10" s="85">
        <v>2</v>
      </c>
      <c r="K10" s="106"/>
      <c r="L10" s="88"/>
      <c r="M10" s="104" t="str">
        <f>IF(L10="KG",
IF(K10&lt;&gt;"",IF(K10&lt;='Classificação VP'!$E$28, 1, IF(K10&lt;='Classificação VP'!$E$29, 2, 3)),""),
IF(K10&lt;&gt;"",IF(K10&lt;='Classificação VP'!$E$31, 1, IF(K10&lt;='Classificação VP'!$E$32, 2, 3)),""))</f>
        <v/>
      </c>
      <c r="N10" s="105"/>
      <c r="O10" s="105"/>
      <c r="P10" s="103">
        <f t="shared" si="0"/>
        <v>4</v>
      </c>
      <c r="Q10" s="103">
        <f t="shared" si="1"/>
        <v>4</v>
      </c>
      <c r="R10" s="104" t="str">
        <f t="shared" si="2"/>
        <v>Alto</v>
      </c>
      <c r="S10" s="105" t="str">
        <f t="shared" si="3"/>
        <v>Quinzenal</v>
      </c>
      <c r="T10" s="26"/>
      <c r="U10" s="26"/>
      <c r="V10" s="26"/>
      <c r="W10" s="26"/>
      <c r="X10" s="26"/>
      <c r="Y10" s="26"/>
      <c r="Z10" s="26"/>
    </row>
    <row r="11" spans="1:26" ht="12" customHeight="1">
      <c r="A11" s="85" t="s">
        <v>26</v>
      </c>
      <c r="B11" s="85"/>
      <c r="C11" s="85"/>
      <c r="D11" s="86"/>
      <c r="E11" s="86"/>
      <c r="F11" s="85" t="s">
        <v>50</v>
      </c>
      <c r="G11" s="85" t="s">
        <v>53</v>
      </c>
      <c r="H11" s="85" t="s">
        <v>65</v>
      </c>
      <c r="I11" s="85" t="s">
        <v>61</v>
      </c>
      <c r="J11" s="85">
        <v>2</v>
      </c>
      <c r="K11" s="106"/>
      <c r="L11" s="88"/>
      <c r="M11" s="104" t="str">
        <f>IF(L11="KG",
IF(K11&lt;&gt;"",IF(K11&lt;='Classificação VP'!$E$28, 1, IF(K11&lt;='Classificação VP'!$E$29, 2, 3)),""),
IF(K11&lt;&gt;"",IF(K11&lt;='Classificação VP'!$E$31, 1, IF(K11&lt;='Classificação VP'!$E$32, 2, 3)),""))</f>
        <v/>
      </c>
      <c r="N11" s="105"/>
      <c r="O11" s="105"/>
      <c r="P11" s="103">
        <f t="shared" si="0"/>
        <v>4</v>
      </c>
      <c r="Q11" s="103">
        <f t="shared" si="1"/>
        <v>4</v>
      </c>
      <c r="R11" s="104" t="str">
        <f t="shared" si="2"/>
        <v>Alto</v>
      </c>
      <c r="S11" s="105" t="str">
        <f t="shared" si="3"/>
        <v>Quinzenal</v>
      </c>
      <c r="T11" s="26"/>
      <c r="U11" s="26"/>
      <c r="V11" s="26"/>
      <c r="W11" s="26"/>
      <c r="X11" s="26"/>
      <c r="Y11" s="26"/>
      <c r="Z11" s="26"/>
    </row>
    <row r="12" spans="1:26" ht="12" customHeight="1">
      <c r="A12" s="85" t="s">
        <v>26</v>
      </c>
      <c r="B12" s="85"/>
      <c r="C12" s="85"/>
      <c r="D12" s="86"/>
      <c r="E12" s="86"/>
      <c r="F12" s="85" t="s">
        <v>50</v>
      </c>
      <c r="G12" s="85" t="s">
        <v>53</v>
      </c>
      <c r="H12" s="85" t="s">
        <v>66</v>
      </c>
      <c r="I12" s="85" t="s">
        <v>67</v>
      </c>
      <c r="J12" s="85">
        <v>3</v>
      </c>
      <c r="K12" s="93">
        <f>(3714275.58/8)</f>
        <v>464284.44750000001</v>
      </c>
      <c r="L12" s="88" t="s">
        <v>31</v>
      </c>
      <c r="M12" s="101">
        <v>3</v>
      </c>
      <c r="N12" s="102">
        <v>3</v>
      </c>
      <c r="O12" s="102">
        <v>1</v>
      </c>
      <c r="P12" s="103">
        <f t="shared" si="0"/>
        <v>2</v>
      </c>
      <c r="Q12" s="103">
        <f t="shared" si="1"/>
        <v>2</v>
      </c>
      <c r="R12" s="104" t="str">
        <f t="shared" si="2"/>
        <v>Baixo</v>
      </c>
      <c r="S12" s="105" t="str">
        <f t="shared" si="3"/>
        <v>Semestral</v>
      </c>
      <c r="T12" s="26"/>
      <c r="U12" s="26"/>
      <c r="V12" s="26"/>
      <c r="W12" s="26"/>
      <c r="X12" s="26"/>
      <c r="Y12" s="26"/>
      <c r="Z12" s="26"/>
    </row>
    <row r="13" spans="1:26" ht="12" customHeight="1">
      <c r="A13" s="85" t="s">
        <v>26</v>
      </c>
      <c r="B13" s="85"/>
      <c r="C13" s="85"/>
      <c r="D13" s="86"/>
      <c r="E13" s="86"/>
      <c r="F13" s="85" t="s">
        <v>50</v>
      </c>
      <c r="G13" s="85" t="s">
        <v>53</v>
      </c>
      <c r="H13" s="85" t="s">
        <v>68</v>
      </c>
      <c r="I13" s="85" t="s">
        <v>67</v>
      </c>
      <c r="J13" s="85">
        <v>3</v>
      </c>
      <c r="K13" s="93">
        <f>(3694774.31/8)</f>
        <v>461846.78875000001</v>
      </c>
      <c r="L13" s="88" t="s">
        <v>31</v>
      </c>
      <c r="M13" s="101">
        <v>3</v>
      </c>
      <c r="N13" s="102">
        <v>3</v>
      </c>
      <c r="O13" s="102">
        <v>1</v>
      </c>
      <c r="P13" s="103">
        <f t="shared" si="0"/>
        <v>2</v>
      </c>
      <c r="Q13" s="103">
        <f t="shared" si="1"/>
        <v>2</v>
      </c>
      <c r="R13" s="104" t="str">
        <f t="shared" si="2"/>
        <v>Baixo</v>
      </c>
      <c r="S13" s="105" t="str">
        <f t="shared" si="3"/>
        <v>Semestral</v>
      </c>
      <c r="T13" s="26"/>
      <c r="U13" s="26"/>
      <c r="V13" s="26"/>
      <c r="W13" s="26"/>
      <c r="X13" s="26"/>
      <c r="Y13" s="26"/>
      <c r="Z13" s="26"/>
    </row>
    <row r="14" spans="1:26" ht="12" customHeight="1">
      <c r="A14" s="85" t="s">
        <v>26</v>
      </c>
      <c r="B14" s="85"/>
      <c r="C14" s="85"/>
      <c r="D14" s="86"/>
      <c r="E14" s="86"/>
      <c r="F14" s="85" t="s">
        <v>50</v>
      </c>
      <c r="G14" s="85" t="s">
        <v>53</v>
      </c>
      <c r="H14" s="85" t="s">
        <v>69</v>
      </c>
      <c r="I14" s="85" t="s">
        <v>67</v>
      </c>
      <c r="J14" s="85">
        <v>3</v>
      </c>
      <c r="K14" s="106"/>
      <c r="L14" s="88"/>
      <c r="M14" s="104" t="str">
        <f>IF(L14="KG",
IF(K14&lt;&gt;"",IF(K14&lt;='Classificação VP'!$E$28, 1, IF(K14&lt;='Classificação VP'!$E$29, 2, 3)),""),
IF(K14&lt;&gt;"",IF(K14&lt;='Classificação VP'!$E$31, 1, IF(K14&lt;='Classificação VP'!$E$32, 2, 3)),""))</f>
        <v/>
      </c>
      <c r="N14" s="105"/>
      <c r="O14" s="105"/>
      <c r="P14" s="103">
        <f t="shared" si="0"/>
        <v>4</v>
      </c>
      <c r="Q14" s="103">
        <f t="shared" si="1"/>
        <v>4</v>
      </c>
      <c r="R14" s="104" t="str">
        <f t="shared" si="2"/>
        <v>Alto</v>
      </c>
      <c r="S14" s="105" t="str">
        <f t="shared" si="3"/>
        <v>Quinzenal</v>
      </c>
      <c r="T14" s="26"/>
      <c r="U14" s="26"/>
      <c r="V14" s="26"/>
      <c r="W14" s="26"/>
      <c r="X14" s="26"/>
      <c r="Y14" s="26"/>
      <c r="Z14" s="26"/>
    </row>
    <row r="15" spans="1:26" ht="12" customHeight="1">
      <c r="A15" s="85" t="s">
        <v>26</v>
      </c>
      <c r="B15" s="85"/>
      <c r="C15" s="85"/>
      <c r="D15" s="86"/>
      <c r="E15" s="86"/>
      <c r="F15" s="85" t="s">
        <v>50</v>
      </c>
      <c r="G15" s="85" t="s">
        <v>53</v>
      </c>
      <c r="H15" s="85" t="s">
        <v>70</v>
      </c>
      <c r="I15" s="85" t="s">
        <v>67</v>
      </c>
      <c r="J15" s="85">
        <v>3</v>
      </c>
      <c r="K15" s="106"/>
      <c r="L15" s="88"/>
      <c r="M15" s="104" t="str">
        <f>IF(L15="KG",
IF(K15&lt;&gt;"",IF(K15&lt;='Classificação VP'!$E$28, 1, IF(K15&lt;='Classificação VP'!$E$29, 2, 3)),""),
IF(K15&lt;&gt;"",IF(K15&lt;='Classificação VP'!$E$31, 1, IF(K15&lt;='Classificação VP'!$E$32, 2, 3)),""))</f>
        <v/>
      </c>
      <c r="N15" s="105"/>
      <c r="O15" s="105"/>
      <c r="P15" s="103">
        <f t="shared" si="0"/>
        <v>4</v>
      </c>
      <c r="Q15" s="103">
        <f t="shared" si="1"/>
        <v>4</v>
      </c>
      <c r="R15" s="104" t="str">
        <f t="shared" si="2"/>
        <v>Alto</v>
      </c>
      <c r="S15" s="105" t="str">
        <f t="shared" si="3"/>
        <v>Quinzenal</v>
      </c>
      <c r="T15" s="26"/>
      <c r="U15" s="26"/>
      <c r="V15" s="26"/>
      <c r="W15" s="26"/>
      <c r="X15" s="26"/>
      <c r="Y15" s="26"/>
      <c r="Z15" s="26"/>
    </row>
    <row r="16" spans="1:26" ht="12" customHeight="1">
      <c r="A16" s="85" t="s">
        <v>26</v>
      </c>
      <c r="B16" s="85"/>
      <c r="C16" s="85"/>
      <c r="D16" s="86"/>
      <c r="E16" s="86"/>
      <c r="F16" s="85" t="s">
        <v>50</v>
      </c>
      <c r="G16" s="85" t="s">
        <v>53</v>
      </c>
      <c r="H16" s="85" t="s">
        <v>71</v>
      </c>
      <c r="I16" s="85" t="s">
        <v>72</v>
      </c>
      <c r="J16" s="85">
        <v>2</v>
      </c>
      <c r="K16" s="93"/>
      <c r="L16" s="88"/>
      <c r="M16" s="104" t="str">
        <f>IF(L16="KG",
IF(K16&lt;&gt;"",IF(K16&lt;='Classificação VP'!$E$28, 1, IF(K16&lt;='Classificação VP'!$E$29, 2, 3)),""),
IF(K16&lt;&gt;"",IF(K16&lt;='Classificação VP'!$E$31, 1, IF(K16&lt;='Classificação VP'!$E$32, 2, 3)),""))</f>
        <v/>
      </c>
      <c r="N16" s="105"/>
      <c r="O16" s="105"/>
      <c r="P16" s="103">
        <f t="shared" si="0"/>
        <v>4</v>
      </c>
      <c r="Q16" s="103">
        <f t="shared" si="1"/>
        <v>4</v>
      </c>
      <c r="R16" s="104" t="str">
        <f t="shared" si="2"/>
        <v>Alto</v>
      </c>
      <c r="S16" s="105" t="str">
        <f t="shared" si="3"/>
        <v>Quinzenal</v>
      </c>
      <c r="T16" s="26"/>
      <c r="U16" s="26"/>
      <c r="V16" s="26"/>
      <c r="W16" s="26"/>
      <c r="X16" s="26"/>
      <c r="Y16" s="26"/>
      <c r="Z16" s="26"/>
    </row>
    <row r="17" spans="1:26" ht="12" customHeight="1">
      <c r="A17" s="85" t="s">
        <v>26</v>
      </c>
      <c r="B17" s="85"/>
      <c r="C17" s="85"/>
      <c r="D17" s="86"/>
      <c r="E17" s="86"/>
      <c r="F17" s="85" t="s">
        <v>50</v>
      </c>
      <c r="G17" s="85" t="s">
        <v>53</v>
      </c>
      <c r="H17" s="85" t="s">
        <v>73</v>
      </c>
      <c r="I17" s="85" t="s">
        <v>73</v>
      </c>
      <c r="J17" s="85">
        <v>2</v>
      </c>
      <c r="K17" s="106"/>
      <c r="L17" s="88"/>
      <c r="M17" s="104" t="str">
        <f>IF(L17="KG",
IF(K17&lt;&gt;"",IF(K17&lt;='Classificação VP'!$E$28, 1, IF(K17&lt;='Classificação VP'!$E$29, 2, 3)),""),
IF(K17&lt;&gt;"",IF(K17&lt;='Classificação VP'!$E$31, 1, IF(K17&lt;='Classificação VP'!$E$32, 2, 3)),""))</f>
        <v/>
      </c>
      <c r="N17" s="105"/>
      <c r="O17" s="105"/>
      <c r="P17" s="103">
        <f t="shared" si="0"/>
        <v>4</v>
      </c>
      <c r="Q17" s="103">
        <f t="shared" si="1"/>
        <v>4</v>
      </c>
      <c r="R17" s="104" t="str">
        <f t="shared" si="2"/>
        <v>Alto</v>
      </c>
      <c r="S17" s="105" t="str">
        <f t="shared" si="3"/>
        <v>Quinzenal</v>
      </c>
      <c r="T17" s="26"/>
      <c r="U17" s="26"/>
      <c r="V17" s="26"/>
      <c r="W17" s="26"/>
      <c r="X17" s="26"/>
      <c r="Y17" s="26"/>
      <c r="Z17" s="26"/>
    </row>
    <row r="18" spans="1:26" ht="12" customHeight="1">
      <c r="A18" s="85" t="s">
        <v>26</v>
      </c>
      <c r="B18" s="85"/>
      <c r="C18" s="85"/>
      <c r="D18" s="86"/>
      <c r="E18" s="86"/>
      <c r="F18" s="85" t="s">
        <v>50</v>
      </c>
      <c r="G18" s="85" t="s">
        <v>53</v>
      </c>
      <c r="H18" s="85" t="s">
        <v>74</v>
      </c>
      <c r="I18" s="85" t="s">
        <v>75</v>
      </c>
      <c r="J18" s="85">
        <v>3</v>
      </c>
      <c r="K18" s="106"/>
      <c r="L18" s="88"/>
      <c r="M18" s="104" t="str">
        <f>IF(L18="KG",
IF(K18&lt;&gt;"",IF(K18&lt;='Classificação VP'!$E$28, 1, IF(K18&lt;='Classificação VP'!$E$29, 2, 3)),""),
IF(K18&lt;&gt;"",IF(K18&lt;='Classificação VP'!$E$31, 1, IF(K18&lt;='Classificação VP'!$E$32, 2, 3)),""))</f>
        <v/>
      </c>
      <c r="N18" s="105"/>
      <c r="O18" s="105"/>
      <c r="P18" s="103">
        <f t="shared" si="0"/>
        <v>4</v>
      </c>
      <c r="Q18" s="103">
        <f t="shared" si="1"/>
        <v>4</v>
      </c>
      <c r="R18" s="104" t="str">
        <f t="shared" si="2"/>
        <v>Alto</v>
      </c>
      <c r="S18" s="105" t="str">
        <f t="shared" si="3"/>
        <v>Quinzenal</v>
      </c>
      <c r="T18" s="26"/>
      <c r="U18" s="26"/>
      <c r="V18" s="26"/>
      <c r="W18" s="26"/>
      <c r="X18" s="26"/>
      <c r="Y18" s="26"/>
      <c r="Z18" s="26"/>
    </row>
    <row r="19" spans="1:26" ht="12" customHeight="1">
      <c r="A19" s="85" t="s">
        <v>26</v>
      </c>
      <c r="B19" s="85"/>
      <c r="C19" s="85"/>
      <c r="D19" s="86"/>
      <c r="E19" s="86"/>
      <c r="F19" s="85" t="s">
        <v>50</v>
      </c>
      <c r="G19" s="85" t="s">
        <v>53</v>
      </c>
      <c r="H19" s="85" t="s">
        <v>76</v>
      </c>
      <c r="I19" s="85" t="s">
        <v>77</v>
      </c>
      <c r="J19" s="85">
        <v>3</v>
      </c>
      <c r="K19" s="106"/>
      <c r="L19" s="88"/>
      <c r="M19" s="104" t="str">
        <f>IF(L19="KG",
IF(K19&lt;&gt;"",IF(K19&lt;='Classificação VP'!$E$28, 1, IF(K19&lt;='Classificação VP'!$E$29, 2, 3)),""),
IF(K19&lt;&gt;"",IF(K19&lt;='Classificação VP'!$E$31, 1, IF(K19&lt;='Classificação VP'!$E$32, 2, 3)),""))</f>
        <v/>
      </c>
      <c r="N19" s="105"/>
      <c r="O19" s="105"/>
      <c r="P19" s="103">
        <f t="shared" si="0"/>
        <v>4</v>
      </c>
      <c r="Q19" s="103">
        <f t="shared" si="1"/>
        <v>4</v>
      </c>
      <c r="R19" s="104" t="str">
        <f t="shared" si="2"/>
        <v>Alto</v>
      </c>
      <c r="S19" s="105" t="str">
        <f t="shared" si="3"/>
        <v>Quinzenal</v>
      </c>
      <c r="T19" s="26"/>
      <c r="U19" s="26"/>
      <c r="V19" s="26"/>
      <c r="W19" s="26"/>
      <c r="X19" s="26"/>
      <c r="Y19" s="26"/>
      <c r="Z19" s="26"/>
    </row>
    <row r="20" spans="1:26" ht="12" customHeight="1">
      <c r="A20" s="85" t="s">
        <v>26</v>
      </c>
      <c r="B20" s="85"/>
      <c r="C20" s="85"/>
      <c r="D20" s="86"/>
      <c r="E20" s="86"/>
      <c r="F20" s="85" t="s">
        <v>50</v>
      </c>
      <c r="G20" s="85" t="s">
        <v>53</v>
      </c>
      <c r="H20" s="85" t="s">
        <v>78</v>
      </c>
      <c r="I20" s="85" t="s">
        <v>78</v>
      </c>
      <c r="J20" s="85">
        <v>2</v>
      </c>
      <c r="K20" s="106"/>
      <c r="L20" s="88"/>
      <c r="M20" s="107" t="str">
        <f>IF(L20="KG",
IF(K20&lt;&gt;"",IF(K20&lt;='Classificação VP'!$E$28, 1, IF(K20&lt;='Classificação VP'!$E$29, 2, 3)),""),
IF(K20&lt;&gt;"",IF(K20&lt;='Classificação VP'!$E$31, 1, IF(K20&lt;='Classificação VP'!$E$32, 2, 3)),""))</f>
        <v/>
      </c>
      <c r="N20" s="108"/>
      <c r="O20" s="108"/>
      <c r="P20" s="109">
        <f t="shared" si="0"/>
        <v>4</v>
      </c>
      <c r="Q20" s="109">
        <f t="shared" si="1"/>
        <v>4</v>
      </c>
      <c r="R20" s="107" t="str">
        <f t="shared" si="2"/>
        <v>Alto</v>
      </c>
      <c r="S20" s="108" t="str">
        <f t="shared" si="3"/>
        <v>Quinzenal</v>
      </c>
      <c r="T20" s="26"/>
      <c r="U20" s="26"/>
      <c r="V20" s="26"/>
      <c r="W20" s="26"/>
      <c r="X20" s="26"/>
      <c r="Y20" s="26"/>
      <c r="Z20" s="26"/>
    </row>
    <row r="21" spans="1:26" ht="12" customHeight="1">
      <c r="A21" s="74" t="s">
        <v>26</v>
      </c>
      <c r="B21" s="74"/>
      <c r="C21" s="74"/>
      <c r="D21" s="75"/>
      <c r="E21" s="75"/>
      <c r="F21" s="74" t="s">
        <v>50</v>
      </c>
      <c r="G21" s="74" t="s">
        <v>53</v>
      </c>
      <c r="H21" s="74" t="s">
        <v>59</v>
      </c>
      <c r="I21" s="74" t="s">
        <v>55</v>
      </c>
      <c r="J21" s="74">
        <v>2</v>
      </c>
      <c r="K21" s="110">
        <f>SUM(346694.53/10)</f>
        <v>34669.453000000001</v>
      </c>
      <c r="L21" s="111" t="s">
        <v>47</v>
      </c>
      <c r="M21" s="112">
        <v>3</v>
      </c>
      <c r="N21" s="113">
        <f>IF(MAX(J21:J22)&lt;=0,"RP não definido",MAX(J21:J22))</f>
        <v>2</v>
      </c>
      <c r="O21" s="114">
        <v>2</v>
      </c>
      <c r="P21" s="115">
        <f t="shared" si="0"/>
        <v>2.25</v>
      </c>
      <c r="Q21" s="115">
        <f t="shared" si="1"/>
        <v>2</v>
      </c>
      <c r="R21" s="116" t="str">
        <f t="shared" si="2"/>
        <v>Baixo</v>
      </c>
      <c r="S21" s="113" t="str">
        <f t="shared" si="3"/>
        <v>Semestral</v>
      </c>
      <c r="T21" s="26"/>
      <c r="U21" s="26"/>
      <c r="V21" s="26"/>
      <c r="W21" s="26"/>
      <c r="X21" s="26"/>
      <c r="Y21" s="26"/>
      <c r="Z21" s="26"/>
    </row>
    <row r="22" spans="1:26" ht="12" customHeight="1">
      <c r="A22" s="74" t="s">
        <v>26</v>
      </c>
      <c r="B22" s="74"/>
      <c r="C22" s="74"/>
      <c r="D22" s="75"/>
      <c r="E22" s="75"/>
      <c r="F22" s="74" t="s">
        <v>50</v>
      </c>
      <c r="G22" s="74" t="s">
        <v>53</v>
      </c>
      <c r="H22" s="74" t="s">
        <v>58</v>
      </c>
      <c r="I22" s="74" t="s">
        <v>55</v>
      </c>
      <c r="J22" s="74">
        <v>2</v>
      </c>
      <c r="K22" s="76"/>
      <c r="L22" s="117"/>
      <c r="M22" s="118" t="str">
        <f>IF(L22="KG",
IF(K22&lt;&gt;"",IF(K22&lt;='Classificação VP'!$E$28, 1, IF(K22&lt;='Classificação VP'!$E$29, 2, 3)),""),
IF(K22&lt;&gt;"",IF(K22&lt;='Classificação VP'!$E$31, 1, IF(K22&lt;='Classificação VP'!$E$32, 2, 3)),""))</f>
        <v/>
      </c>
      <c r="N22" s="119"/>
      <c r="O22" s="119"/>
      <c r="P22" s="120">
        <f t="shared" si="0"/>
        <v>4</v>
      </c>
      <c r="Q22" s="120">
        <f t="shared" si="1"/>
        <v>4</v>
      </c>
      <c r="R22" s="118" t="str">
        <f t="shared" si="2"/>
        <v>Alto</v>
      </c>
      <c r="S22" s="119" t="str">
        <f t="shared" si="3"/>
        <v>Quinzenal</v>
      </c>
      <c r="T22" s="26"/>
      <c r="U22" s="26"/>
      <c r="V22" s="26"/>
      <c r="W22" s="26"/>
      <c r="X22" s="26"/>
      <c r="Y22" s="26"/>
      <c r="Z22" s="26"/>
    </row>
    <row r="23" spans="1:26" ht="12" customHeight="1">
      <c r="A23" s="85" t="s">
        <v>26</v>
      </c>
      <c r="B23" s="85"/>
      <c r="C23" s="85"/>
      <c r="D23" s="86"/>
      <c r="E23" s="86"/>
      <c r="F23" s="85" t="s">
        <v>50</v>
      </c>
      <c r="G23" s="85" t="s">
        <v>51</v>
      </c>
      <c r="H23" s="85" t="s">
        <v>79</v>
      </c>
      <c r="I23" s="85" t="s">
        <v>80</v>
      </c>
      <c r="J23" s="85">
        <v>2</v>
      </c>
      <c r="K23" s="106"/>
      <c r="L23" s="88" t="s">
        <v>31</v>
      </c>
      <c r="M23" s="97" t="str">
        <f>IF(L23="KG",
IF(K23&lt;&gt;"",IF(K23&lt;='Classificação VP'!$E$28, 1, IF(K23&lt;='Classificação VP'!$E$29, 2, 3)),""),
IF(K23&lt;&gt;"",IF(K23&lt;='Classificação VP'!$E$31, 1, IF(K23&lt;='Classificação VP'!$E$32, 2, 3)),""))</f>
        <v/>
      </c>
      <c r="N23" s="98">
        <f>IF(MAX(J23:J25)&lt;=0,"RP não definido",MAX(J23:J25))</f>
        <v>2</v>
      </c>
      <c r="O23" s="98"/>
      <c r="P23" s="96">
        <f t="shared" si="0"/>
        <v>4</v>
      </c>
      <c r="Q23" s="96">
        <f t="shared" si="1"/>
        <v>4</v>
      </c>
      <c r="R23" s="97" t="str">
        <f t="shared" si="2"/>
        <v>Alto</v>
      </c>
      <c r="S23" s="98" t="str">
        <f t="shared" si="3"/>
        <v>Quinzenal</v>
      </c>
      <c r="T23" s="26"/>
      <c r="U23" s="26"/>
      <c r="V23" s="26"/>
      <c r="W23" s="26"/>
      <c r="X23" s="26"/>
      <c r="Y23" s="26"/>
      <c r="Z23" s="26"/>
    </row>
    <row r="24" spans="1:26" ht="12" customHeight="1">
      <c r="A24" s="85" t="s">
        <v>26</v>
      </c>
      <c r="B24" s="85"/>
      <c r="C24" s="85"/>
      <c r="D24" s="86"/>
      <c r="E24" s="86"/>
      <c r="F24" s="85" t="s">
        <v>50</v>
      </c>
      <c r="G24" s="85" t="s">
        <v>51</v>
      </c>
      <c r="H24" s="85" t="s">
        <v>81</v>
      </c>
      <c r="I24" s="85" t="s">
        <v>80</v>
      </c>
      <c r="J24" s="85">
        <v>2</v>
      </c>
      <c r="K24" s="106"/>
      <c r="L24" s="88"/>
      <c r="M24" s="104" t="str">
        <f>IF(L24="KG",
IF(K24&lt;&gt;"",IF(K24&lt;='Classificação VP'!$E$28, 1, IF(K24&lt;='Classificação VP'!$E$29, 2, 3)),""),
IF(K24&lt;&gt;"",IF(K24&lt;='Classificação VP'!$E$31, 1, IF(K24&lt;='Classificação VP'!$E$32, 2, 3)),""))</f>
        <v/>
      </c>
      <c r="N24" s="105"/>
      <c r="O24" s="105"/>
      <c r="P24" s="103">
        <f t="shared" si="0"/>
        <v>4</v>
      </c>
      <c r="Q24" s="103">
        <f t="shared" si="1"/>
        <v>4</v>
      </c>
      <c r="R24" s="104" t="str">
        <f t="shared" si="2"/>
        <v>Alto</v>
      </c>
      <c r="S24" s="105" t="str">
        <f t="shared" si="3"/>
        <v>Quinzenal</v>
      </c>
      <c r="T24" s="26"/>
      <c r="U24" s="26"/>
      <c r="V24" s="26"/>
      <c r="W24" s="26"/>
      <c r="X24" s="26"/>
      <c r="Y24" s="26"/>
      <c r="Z24" s="26"/>
    </row>
    <row r="25" spans="1:26" ht="12" customHeight="1">
      <c r="A25" s="85" t="s">
        <v>26</v>
      </c>
      <c r="B25" s="85"/>
      <c r="C25" s="85"/>
      <c r="D25" s="86"/>
      <c r="E25" s="86"/>
      <c r="F25" s="85" t="s">
        <v>50</v>
      </c>
      <c r="G25" s="85" t="s">
        <v>51</v>
      </c>
      <c r="H25" s="85" t="s">
        <v>82</v>
      </c>
      <c r="I25" s="85" t="s">
        <v>80</v>
      </c>
      <c r="J25" s="85">
        <v>2</v>
      </c>
      <c r="K25" s="106"/>
      <c r="L25" s="88"/>
      <c r="M25" s="107" t="str">
        <f>IF(L25="KG",
IF(K25&lt;&gt;"",IF(K25&lt;='Classificação VP'!$E$28, 1, IF(K25&lt;='Classificação VP'!$E$29, 2, 3)),""),
IF(K25&lt;&gt;"",IF(K25&lt;='Classificação VP'!$E$31, 1, IF(K25&lt;='Classificação VP'!$E$32, 2, 3)),""))</f>
        <v/>
      </c>
      <c r="N25" s="108"/>
      <c r="O25" s="108"/>
      <c r="P25" s="109">
        <f t="shared" si="0"/>
        <v>4</v>
      </c>
      <c r="Q25" s="109">
        <f t="shared" si="1"/>
        <v>4</v>
      </c>
      <c r="R25" s="107" t="str">
        <f t="shared" si="2"/>
        <v>Alto</v>
      </c>
      <c r="S25" s="108" t="str">
        <f t="shared" si="3"/>
        <v>Quinzenal</v>
      </c>
      <c r="T25" s="26"/>
      <c r="U25" s="26"/>
      <c r="V25" s="26"/>
      <c r="W25" s="26"/>
      <c r="X25" s="26"/>
      <c r="Y25" s="26"/>
      <c r="Z25" s="26"/>
    </row>
    <row r="26" spans="1:26" ht="12" customHeight="1">
      <c r="A26" s="74" t="s">
        <v>26</v>
      </c>
      <c r="B26" s="74"/>
      <c r="C26" s="74"/>
      <c r="D26" s="75"/>
      <c r="E26" s="75"/>
      <c r="F26" s="74" t="s">
        <v>50</v>
      </c>
      <c r="G26" s="74" t="s">
        <v>53</v>
      </c>
      <c r="H26" s="74" t="s">
        <v>68</v>
      </c>
      <c r="I26" s="74" t="s">
        <v>67</v>
      </c>
      <c r="J26" s="74">
        <v>3</v>
      </c>
      <c r="K26" s="121">
        <f>SUM(208882.85/4)</f>
        <v>52220.712500000001</v>
      </c>
      <c r="L26" s="77" t="s">
        <v>56</v>
      </c>
      <c r="M26" s="112">
        <v>3</v>
      </c>
      <c r="N26" s="113">
        <f>IF(MAX(J26:J30)&lt;=0,"RP não definido",MAX(J26:J30))</f>
        <v>3</v>
      </c>
      <c r="O26" s="114">
        <v>1</v>
      </c>
      <c r="P26" s="115">
        <f t="shared" si="0"/>
        <v>2</v>
      </c>
      <c r="Q26" s="115">
        <f t="shared" si="1"/>
        <v>2</v>
      </c>
      <c r="R26" s="116" t="str">
        <f t="shared" si="2"/>
        <v>Baixo</v>
      </c>
      <c r="S26" s="113" t="str">
        <f t="shared" si="3"/>
        <v>Semestral</v>
      </c>
      <c r="T26" s="26"/>
      <c r="U26" s="26"/>
      <c r="V26" s="26"/>
      <c r="W26" s="26"/>
      <c r="X26" s="26"/>
      <c r="Y26" s="26"/>
      <c r="Z26" s="26"/>
    </row>
    <row r="27" spans="1:26" ht="12" customHeight="1">
      <c r="A27" s="74" t="s">
        <v>26</v>
      </c>
      <c r="B27" s="74"/>
      <c r="C27" s="74"/>
      <c r="D27" s="75"/>
      <c r="E27" s="75"/>
      <c r="F27" s="74" t="s">
        <v>50</v>
      </c>
      <c r="G27" s="74" t="s">
        <v>53</v>
      </c>
      <c r="H27" s="74" t="s">
        <v>69</v>
      </c>
      <c r="I27" s="74" t="s">
        <v>67</v>
      </c>
      <c r="J27" s="74">
        <v>3</v>
      </c>
      <c r="K27" s="76"/>
      <c r="L27" s="77"/>
      <c r="M27" s="122" t="str">
        <f>IF(L27="KG",
IF(K27&lt;&gt;"",IF(K27&lt;='Classificação VP'!$E$28, 1, IF(K27&lt;='Classificação VP'!$E$29, 2, 3)),""),
IF(K27&lt;&gt;"",IF(K27&lt;='Classificação VP'!$E$31, 1, IF(K27&lt;='Classificação VP'!$E$32, 2, 3)),""))</f>
        <v/>
      </c>
      <c r="N27" s="123"/>
      <c r="O27" s="123"/>
      <c r="P27" s="124">
        <f t="shared" si="0"/>
        <v>4</v>
      </c>
      <c r="Q27" s="124">
        <f t="shared" si="1"/>
        <v>4</v>
      </c>
      <c r="R27" s="122" t="str">
        <f t="shared" si="2"/>
        <v>Alto</v>
      </c>
      <c r="S27" s="123" t="str">
        <f t="shared" si="3"/>
        <v>Quinzenal</v>
      </c>
      <c r="T27" s="26"/>
      <c r="U27" s="26"/>
      <c r="V27" s="26"/>
      <c r="W27" s="26"/>
      <c r="X27" s="26"/>
      <c r="Y27" s="26"/>
      <c r="Z27" s="26"/>
    </row>
    <row r="28" spans="1:26" ht="12" customHeight="1">
      <c r="A28" s="74" t="s">
        <v>26</v>
      </c>
      <c r="B28" s="74"/>
      <c r="C28" s="74"/>
      <c r="D28" s="75"/>
      <c r="E28" s="75"/>
      <c r="F28" s="74" t="s">
        <v>50</v>
      </c>
      <c r="G28" s="74" t="s">
        <v>53</v>
      </c>
      <c r="H28" s="74" t="s">
        <v>64</v>
      </c>
      <c r="I28" s="74" t="s">
        <v>61</v>
      </c>
      <c r="J28" s="74">
        <v>2</v>
      </c>
      <c r="K28" s="76"/>
      <c r="L28" s="77"/>
      <c r="M28" s="122" t="str">
        <f>IF(L28="KG",
IF(K28&lt;&gt;"",IF(K28&lt;='Classificação VP'!$E$28, 1, IF(K28&lt;='Classificação VP'!$E$29, 2, 3)),""),
IF(K28&lt;&gt;"",IF(K28&lt;='Classificação VP'!$E$31, 1, IF(K28&lt;='Classificação VP'!$E$32, 2, 3)),""))</f>
        <v/>
      </c>
      <c r="N28" s="123"/>
      <c r="O28" s="123"/>
      <c r="P28" s="124">
        <f t="shared" si="0"/>
        <v>4</v>
      </c>
      <c r="Q28" s="124">
        <f t="shared" si="1"/>
        <v>4</v>
      </c>
      <c r="R28" s="122" t="str">
        <f t="shared" si="2"/>
        <v>Alto</v>
      </c>
      <c r="S28" s="123" t="str">
        <f t="shared" si="3"/>
        <v>Quinzenal</v>
      </c>
      <c r="T28" s="26"/>
      <c r="U28" s="26"/>
      <c r="V28" s="26"/>
      <c r="W28" s="26"/>
      <c r="X28" s="26"/>
      <c r="Y28" s="26"/>
      <c r="Z28" s="26"/>
    </row>
    <row r="29" spans="1:26" ht="12" customHeight="1">
      <c r="A29" s="74" t="s">
        <v>26</v>
      </c>
      <c r="B29" s="74"/>
      <c r="C29" s="74"/>
      <c r="D29" s="75"/>
      <c r="E29" s="75"/>
      <c r="F29" s="74" t="s">
        <v>50</v>
      </c>
      <c r="G29" s="74" t="s">
        <v>53</v>
      </c>
      <c r="H29" s="74" t="s">
        <v>62</v>
      </c>
      <c r="I29" s="74" t="s">
        <v>61</v>
      </c>
      <c r="J29" s="74">
        <v>2</v>
      </c>
      <c r="K29" s="76"/>
      <c r="L29" s="77"/>
      <c r="M29" s="122" t="str">
        <f>IF(L29="KG",
IF(K29&lt;&gt;"",IF(K29&lt;='Classificação VP'!$E$28, 1, IF(K29&lt;='Classificação VP'!$E$29, 2, 3)),""),
IF(K29&lt;&gt;"",IF(K29&lt;='Classificação VP'!$E$31, 1, IF(K29&lt;='Classificação VP'!$E$32, 2, 3)),""))</f>
        <v/>
      </c>
      <c r="N29" s="123"/>
      <c r="O29" s="123"/>
      <c r="P29" s="124">
        <f t="shared" si="0"/>
        <v>4</v>
      </c>
      <c r="Q29" s="124">
        <f t="shared" si="1"/>
        <v>4</v>
      </c>
      <c r="R29" s="122" t="str">
        <f t="shared" si="2"/>
        <v>Alto</v>
      </c>
      <c r="S29" s="123" t="str">
        <f t="shared" si="3"/>
        <v>Quinzenal</v>
      </c>
      <c r="T29" s="26"/>
      <c r="U29" s="26"/>
      <c r="V29" s="26"/>
      <c r="W29" s="26"/>
      <c r="X29" s="26"/>
      <c r="Y29" s="26"/>
      <c r="Z29" s="26"/>
    </row>
    <row r="30" spans="1:26" ht="12" customHeight="1">
      <c r="A30" s="74" t="s">
        <v>26</v>
      </c>
      <c r="B30" s="74"/>
      <c r="C30" s="74"/>
      <c r="D30" s="75"/>
      <c r="E30" s="75"/>
      <c r="F30" s="74" t="s">
        <v>50</v>
      </c>
      <c r="G30" s="74" t="s">
        <v>53</v>
      </c>
      <c r="H30" s="74" t="s">
        <v>83</v>
      </c>
      <c r="I30" s="74" t="s">
        <v>84</v>
      </c>
      <c r="J30" s="74">
        <v>3</v>
      </c>
      <c r="K30" s="76"/>
      <c r="L30" s="77"/>
      <c r="M30" s="118" t="str">
        <f>IF(L30="KG",
IF(K30&lt;&gt;"",IF(K30&lt;='Classificação VP'!$E$28, 1, IF(K30&lt;='Classificação VP'!$E$29, 2, 3)),""),
IF(K30&lt;&gt;"",IF(K30&lt;='Classificação VP'!$E$31, 1, IF(K30&lt;='Classificação VP'!$E$32, 2, 3)),""))</f>
        <v/>
      </c>
      <c r="N30" s="119"/>
      <c r="O30" s="119"/>
      <c r="P30" s="120">
        <f t="shared" si="0"/>
        <v>4</v>
      </c>
      <c r="Q30" s="120">
        <f t="shared" si="1"/>
        <v>4</v>
      </c>
      <c r="R30" s="118" t="str">
        <f t="shared" si="2"/>
        <v>Alto</v>
      </c>
      <c r="S30" s="119" t="str">
        <f t="shared" si="3"/>
        <v>Quinzenal</v>
      </c>
      <c r="T30" s="26"/>
      <c r="U30" s="26"/>
      <c r="V30" s="26"/>
      <c r="W30" s="26"/>
      <c r="X30" s="26"/>
      <c r="Y30" s="26"/>
      <c r="Z30" s="26"/>
    </row>
    <row r="31" spans="1:26" ht="12" customHeight="1">
      <c r="A31" s="85" t="s">
        <v>26</v>
      </c>
      <c r="B31" s="85"/>
      <c r="C31" s="85"/>
      <c r="D31" s="86"/>
      <c r="E31" s="86"/>
      <c r="F31" s="85" t="s">
        <v>50</v>
      </c>
      <c r="G31" s="85" t="s">
        <v>53</v>
      </c>
      <c r="H31" s="85" t="s">
        <v>58</v>
      </c>
      <c r="I31" s="85" t="s">
        <v>55</v>
      </c>
      <c r="J31" s="85">
        <v>2</v>
      </c>
      <c r="K31" s="121">
        <f>SUM(779005.84/10)</f>
        <v>77900.584000000003</v>
      </c>
      <c r="L31" s="88" t="s">
        <v>47</v>
      </c>
      <c r="M31" s="94">
        <v>3</v>
      </c>
      <c r="N31" s="95">
        <v>2</v>
      </c>
      <c r="O31" s="95">
        <v>2</v>
      </c>
      <c r="P31" s="96">
        <f t="shared" si="0"/>
        <v>2.25</v>
      </c>
      <c r="Q31" s="96">
        <f t="shared" si="1"/>
        <v>2</v>
      </c>
      <c r="R31" s="97" t="str">
        <f t="shared" si="2"/>
        <v>Baixo</v>
      </c>
      <c r="S31" s="98" t="str">
        <f t="shared" si="3"/>
        <v>Semestral</v>
      </c>
      <c r="T31" s="26"/>
      <c r="U31" s="26"/>
      <c r="V31" s="26"/>
      <c r="W31" s="26"/>
      <c r="X31" s="26"/>
      <c r="Y31" s="26"/>
      <c r="Z31" s="26"/>
    </row>
    <row r="32" spans="1:26" ht="12" customHeight="1">
      <c r="A32" s="85" t="s">
        <v>26</v>
      </c>
      <c r="B32" s="85"/>
      <c r="C32" s="85"/>
      <c r="D32" s="86"/>
      <c r="E32" s="86"/>
      <c r="F32" s="85" t="s">
        <v>50</v>
      </c>
      <c r="G32" s="85" t="s">
        <v>53</v>
      </c>
      <c r="H32" s="85" t="s">
        <v>54</v>
      </c>
      <c r="I32" s="85" t="s">
        <v>55</v>
      </c>
      <c r="J32" s="85">
        <v>2</v>
      </c>
      <c r="K32" s="106"/>
      <c r="L32" s="88"/>
      <c r="M32" s="104" t="str">
        <f>IF(L32="KG",
IF(K32&lt;&gt;"",IF(K32&lt;='Classificação VP'!$E$28, 1, IF(K32&lt;='Classificação VP'!$E$29, 2, 3)),""),
IF(K32&lt;&gt;"",IF(K32&lt;='Classificação VP'!$E$31, 1, IF(K32&lt;='Classificação VP'!$E$32, 2, 3)),""))</f>
        <v/>
      </c>
      <c r="N32" s="105"/>
      <c r="O32" s="105"/>
      <c r="P32" s="103">
        <f t="shared" si="0"/>
        <v>4</v>
      </c>
      <c r="Q32" s="103">
        <f t="shared" si="1"/>
        <v>4</v>
      </c>
      <c r="R32" s="104" t="str">
        <f t="shared" si="2"/>
        <v>Alto</v>
      </c>
      <c r="S32" s="105" t="str">
        <f t="shared" si="3"/>
        <v>Quinzenal</v>
      </c>
      <c r="T32" s="26"/>
      <c r="U32" s="26"/>
      <c r="V32" s="26"/>
      <c r="W32" s="26"/>
      <c r="X32" s="26"/>
      <c r="Y32" s="26"/>
      <c r="Z32" s="26"/>
    </row>
    <row r="33" spans="1:26" ht="12" customHeight="1">
      <c r="A33" s="85" t="s">
        <v>26</v>
      </c>
      <c r="B33" s="85"/>
      <c r="C33" s="85"/>
      <c r="D33" s="86"/>
      <c r="E33" s="86"/>
      <c r="F33" s="85" t="s">
        <v>50</v>
      </c>
      <c r="G33" s="85" t="s">
        <v>53</v>
      </c>
      <c r="H33" s="85" t="s">
        <v>69</v>
      </c>
      <c r="I33" s="85" t="s">
        <v>67</v>
      </c>
      <c r="J33" s="85">
        <v>3</v>
      </c>
      <c r="K33" s="106"/>
      <c r="L33" s="88"/>
      <c r="M33" s="107" t="str">
        <f>IF(L33="KG",
IF(K33&lt;&gt;"",IF(K33&lt;='Classificação VP'!$E$28, 1, IF(K33&lt;='Classificação VP'!$E$29, 2, 3)),""),
IF(K33&lt;&gt;"",IF(K33&lt;='Classificação VP'!$E$31, 1, IF(K33&lt;='Classificação VP'!$E$32, 2, 3)),""))</f>
        <v/>
      </c>
      <c r="N33" s="108"/>
      <c r="O33" s="108"/>
      <c r="P33" s="109">
        <f t="shared" si="0"/>
        <v>4</v>
      </c>
      <c r="Q33" s="109">
        <f t="shared" si="1"/>
        <v>4</v>
      </c>
      <c r="R33" s="107" t="str">
        <f t="shared" si="2"/>
        <v>Alto</v>
      </c>
      <c r="S33" s="108" t="str">
        <f t="shared" si="3"/>
        <v>Quinzenal</v>
      </c>
      <c r="T33" s="26"/>
      <c r="U33" s="26"/>
      <c r="V33" s="26"/>
      <c r="W33" s="26"/>
      <c r="X33" s="26"/>
      <c r="Y33" s="26"/>
      <c r="Z33" s="26"/>
    </row>
    <row r="34" spans="1:26" ht="12" customHeight="1">
      <c r="A34" s="85" t="s">
        <v>26</v>
      </c>
      <c r="B34" s="85"/>
      <c r="C34" s="85"/>
      <c r="D34" s="86"/>
      <c r="E34" s="86"/>
      <c r="F34" s="85" t="s">
        <v>50</v>
      </c>
      <c r="G34" s="85" t="s">
        <v>53</v>
      </c>
      <c r="H34" s="85" t="s">
        <v>62</v>
      </c>
      <c r="I34" s="85" t="s">
        <v>61</v>
      </c>
      <c r="J34" s="85">
        <v>2</v>
      </c>
      <c r="K34" s="121">
        <f>SUM(55283.8/7)</f>
        <v>7897.6857142857143</v>
      </c>
      <c r="L34" s="88" t="s">
        <v>56</v>
      </c>
      <c r="M34" s="94">
        <v>3</v>
      </c>
      <c r="N34" s="98">
        <f>IF(MAX(J34:J45)&lt;=0,"RP não definido",MAX(J34:J45))</f>
        <v>3</v>
      </c>
      <c r="O34" s="95">
        <v>1</v>
      </c>
      <c r="P34" s="96">
        <f t="shared" si="0"/>
        <v>2</v>
      </c>
      <c r="Q34" s="96">
        <f t="shared" si="1"/>
        <v>2</v>
      </c>
      <c r="R34" s="97" t="str">
        <f t="shared" si="2"/>
        <v>Baixo</v>
      </c>
      <c r="S34" s="98" t="str">
        <f t="shared" si="3"/>
        <v>Semestral</v>
      </c>
      <c r="T34" s="26"/>
      <c r="U34" s="26"/>
      <c r="V34" s="26"/>
      <c r="W34" s="26"/>
      <c r="X34" s="26"/>
      <c r="Y34" s="26"/>
      <c r="Z34" s="26"/>
    </row>
    <row r="35" spans="1:26" ht="12" customHeight="1">
      <c r="A35" s="85" t="s">
        <v>26</v>
      </c>
      <c r="B35" s="85"/>
      <c r="C35" s="85"/>
      <c r="D35" s="86"/>
      <c r="E35" s="86"/>
      <c r="F35" s="85" t="s">
        <v>50</v>
      </c>
      <c r="G35" s="85" t="s">
        <v>53</v>
      </c>
      <c r="H35" s="85" t="s">
        <v>58</v>
      </c>
      <c r="I35" s="85" t="s">
        <v>55</v>
      </c>
      <c r="J35" s="85">
        <v>2</v>
      </c>
      <c r="K35" s="106"/>
      <c r="L35" s="88"/>
      <c r="M35" s="104" t="str">
        <f>IF(L35="KG",
IF(K35&lt;&gt;"",IF(K35&lt;='Classificação VP'!$E$28, 1, IF(K35&lt;='Classificação VP'!$E$29, 2, 3)),""),
IF(K35&lt;&gt;"",IF(K35&lt;='Classificação VP'!$E$31, 1, IF(K35&lt;='Classificação VP'!$E$32, 2, 3)),""))</f>
        <v/>
      </c>
      <c r="N35" s="105"/>
      <c r="O35" s="105"/>
      <c r="P35" s="103">
        <f t="shared" si="0"/>
        <v>4</v>
      </c>
      <c r="Q35" s="103">
        <f t="shared" si="1"/>
        <v>4</v>
      </c>
      <c r="R35" s="104" t="str">
        <f t="shared" si="2"/>
        <v>Alto</v>
      </c>
      <c r="S35" s="105" t="str">
        <f t="shared" si="3"/>
        <v>Quinzenal</v>
      </c>
      <c r="T35" s="26"/>
      <c r="U35" s="26"/>
      <c r="V35" s="26"/>
      <c r="W35" s="26"/>
      <c r="X35" s="26"/>
      <c r="Y35" s="26"/>
      <c r="Z35" s="26"/>
    </row>
    <row r="36" spans="1:26" ht="12" customHeight="1">
      <c r="A36" s="85" t="s">
        <v>26</v>
      </c>
      <c r="B36" s="85"/>
      <c r="C36" s="85"/>
      <c r="D36" s="86"/>
      <c r="E36" s="86"/>
      <c r="F36" s="85" t="s">
        <v>50</v>
      </c>
      <c r="G36" s="85" t="s">
        <v>53</v>
      </c>
      <c r="H36" s="85" t="s">
        <v>85</v>
      </c>
      <c r="I36" s="85" t="s">
        <v>55</v>
      </c>
      <c r="J36" s="85">
        <v>2</v>
      </c>
      <c r="K36" s="106"/>
      <c r="L36" s="88"/>
      <c r="M36" s="104" t="str">
        <f>IF(L36="KG",
IF(K36&lt;&gt;"",IF(K36&lt;='Classificação VP'!$E$28, 1, IF(K36&lt;='Classificação VP'!$E$29, 2, 3)),""),
IF(K36&lt;&gt;"",IF(K36&lt;='Classificação VP'!$E$31, 1, IF(K36&lt;='Classificação VP'!$E$32, 2, 3)),""))</f>
        <v/>
      </c>
      <c r="N36" s="105"/>
      <c r="O36" s="105"/>
      <c r="P36" s="103">
        <f t="shared" si="0"/>
        <v>4</v>
      </c>
      <c r="Q36" s="103">
        <f t="shared" si="1"/>
        <v>4</v>
      </c>
      <c r="R36" s="104" t="str">
        <f t="shared" si="2"/>
        <v>Alto</v>
      </c>
      <c r="S36" s="105" t="str">
        <f t="shared" si="3"/>
        <v>Quinzenal</v>
      </c>
      <c r="T36" s="26"/>
      <c r="U36" s="26"/>
      <c r="V36" s="26"/>
      <c r="W36" s="26"/>
      <c r="X36" s="26"/>
      <c r="Y36" s="26"/>
      <c r="Z36" s="26"/>
    </row>
    <row r="37" spans="1:26" ht="12" customHeight="1">
      <c r="A37" s="85" t="s">
        <v>26</v>
      </c>
      <c r="B37" s="85"/>
      <c r="C37" s="85"/>
      <c r="D37" s="86"/>
      <c r="E37" s="86"/>
      <c r="F37" s="85" t="s">
        <v>50</v>
      </c>
      <c r="G37" s="85" t="s">
        <v>53</v>
      </c>
      <c r="H37" s="85" t="s">
        <v>59</v>
      </c>
      <c r="I37" s="85" t="s">
        <v>55</v>
      </c>
      <c r="J37" s="85">
        <v>2</v>
      </c>
      <c r="K37" s="106"/>
      <c r="L37" s="88"/>
      <c r="M37" s="104" t="str">
        <f>IF(L37="KG",
IF(K37&lt;&gt;"",IF(K37&lt;='Classificação VP'!$E$28, 1, IF(K37&lt;='Classificação VP'!$E$29, 2, 3)),""),
IF(K37&lt;&gt;"",IF(K37&lt;='Classificação VP'!$E$31, 1, IF(K37&lt;='Classificação VP'!$E$32, 2, 3)),""))</f>
        <v/>
      </c>
      <c r="N37" s="105"/>
      <c r="O37" s="105"/>
      <c r="P37" s="103">
        <f t="shared" si="0"/>
        <v>4</v>
      </c>
      <c r="Q37" s="103">
        <f t="shared" si="1"/>
        <v>4</v>
      </c>
      <c r="R37" s="104" t="str">
        <f t="shared" si="2"/>
        <v>Alto</v>
      </c>
      <c r="S37" s="105" t="str">
        <f t="shared" si="3"/>
        <v>Quinzenal</v>
      </c>
      <c r="T37" s="26"/>
      <c r="U37" s="26"/>
      <c r="V37" s="26"/>
      <c r="W37" s="26"/>
      <c r="X37" s="26"/>
      <c r="Y37" s="26"/>
      <c r="Z37" s="26"/>
    </row>
    <row r="38" spans="1:26" ht="12" customHeight="1">
      <c r="A38" s="85" t="s">
        <v>26</v>
      </c>
      <c r="B38" s="85"/>
      <c r="C38" s="85"/>
      <c r="D38" s="86"/>
      <c r="E38" s="86"/>
      <c r="F38" s="85" t="s">
        <v>50</v>
      </c>
      <c r="G38" s="85" t="s">
        <v>53</v>
      </c>
      <c r="H38" s="85" t="s">
        <v>86</v>
      </c>
      <c r="I38" s="85" t="s">
        <v>75</v>
      </c>
      <c r="J38" s="85">
        <v>3</v>
      </c>
      <c r="K38" s="106"/>
      <c r="L38" s="88"/>
      <c r="M38" s="104" t="str">
        <f>IF(L38="KG",
IF(K38&lt;&gt;"",IF(K38&lt;='Classificação VP'!$E$28, 1, IF(K38&lt;='Classificação VP'!$E$29, 2, 3)),""),
IF(K38&lt;&gt;"",IF(K38&lt;='Classificação VP'!$E$31, 1, IF(K38&lt;='Classificação VP'!$E$32, 2, 3)),""))</f>
        <v/>
      </c>
      <c r="N38" s="105"/>
      <c r="O38" s="105"/>
      <c r="P38" s="103">
        <f t="shared" si="0"/>
        <v>4</v>
      </c>
      <c r="Q38" s="103">
        <f t="shared" si="1"/>
        <v>4</v>
      </c>
      <c r="R38" s="104" t="str">
        <f t="shared" si="2"/>
        <v>Alto</v>
      </c>
      <c r="S38" s="105" t="str">
        <f t="shared" si="3"/>
        <v>Quinzenal</v>
      </c>
      <c r="T38" s="26"/>
      <c r="U38" s="26"/>
      <c r="V38" s="26"/>
      <c r="W38" s="26"/>
      <c r="X38" s="26"/>
      <c r="Y38" s="26"/>
      <c r="Z38" s="26"/>
    </row>
    <row r="39" spans="1:26" ht="12" customHeight="1">
      <c r="A39" s="85" t="s">
        <v>26</v>
      </c>
      <c r="B39" s="85"/>
      <c r="C39" s="85"/>
      <c r="D39" s="86"/>
      <c r="E39" s="86"/>
      <c r="F39" s="85" t="s">
        <v>50</v>
      </c>
      <c r="G39" s="85" t="s">
        <v>53</v>
      </c>
      <c r="H39" s="85" t="s">
        <v>87</v>
      </c>
      <c r="I39" s="85" t="s">
        <v>88</v>
      </c>
      <c r="J39" s="85">
        <v>2</v>
      </c>
      <c r="K39" s="106"/>
      <c r="L39" s="88"/>
      <c r="M39" s="104" t="str">
        <f>IF(L39="KG",
IF(K39&lt;&gt;"",IF(K39&lt;='Classificação VP'!$E$28, 1, IF(K39&lt;='Classificação VP'!$E$29, 2, 3)),""),
IF(K39&lt;&gt;"",IF(K39&lt;='Classificação VP'!$E$31, 1, IF(K39&lt;='Classificação VP'!$E$32, 2, 3)),""))</f>
        <v/>
      </c>
      <c r="N39" s="105"/>
      <c r="O39" s="105"/>
      <c r="P39" s="103">
        <f t="shared" si="0"/>
        <v>4</v>
      </c>
      <c r="Q39" s="103">
        <f t="shared" si="1"/>
        <v>4</v>
      </c>
      <c r="R39" s="104" t="str">
        <f t="shared" si="2"/>
        <v>Alto</v>
      </c>
      <c r="S39" s="105" t="str">
        <f t="shared" si="3"/>
        <v>Quinzenal</v>
      </c>
      <c r="T39" s="26"/>
      <c r="U39" s="26"/>
      <c r="V39" s="26"/>
      <c r="W39" s="26"/>
      <c r="X39" s="26"/>
      <c r="Y39" s="26"/>
      <c r="Z39" s="26"/>
    </row>
    <row r="40" spans="1:26" ht="12" customHeight="1">
      <c r="A40" s="85" t="s">
        <v>26</v>
      </c>
      <c r="B40" s="85"/>
      <c r="C40" s="85"/>
      <c r="D40" s="86"/>
      <c r="E40" s="86"/>
      <c r="F40" s="85" t="s">
        <v>50</v>
      </c>
      <c r="G40" s="85" t="s">
        <v>53</v>
      </c>
      <c r="H40" s="85" t="s">
        <v>89</v>
      </c>
      <c r="I40" s="85" t="s">
        <v>67</v>
      </c>
      <c r="J40" s="85">
        <v>3</v>
      </c>
      <c r="K40" s="106"/>
      <c r="L40" s="88"/>
      <c r="M40" s="104" t="str">
        <f>IF(L40="KG",
IF(K40&lt;&gt;"",IF(K40&lt;='Classificação VP'!$E$28, 1, IF(K40&lt;='Classificação VP'!$E$29, 2, 3)),""),
IF(K40&lt;&gt;"",IF(K40&lt;='Classificação VP'!$E$31, 1, IF(K40&lt;='Classificação VP'!$E$32, 2, 3)),""))</f>
        <v/>
      </c>
      <c r="N40" s="105"/>
      <c r="O40" s="105"/>
      <c r="P40" s="103">
        <f t="shared" si="0"/>
        <v>4</v>
      </c>
      <c r="Q40" s="103">
        <f t="shared" si="1"/>
        <v>4</v>
      </c>
      <c r="R40" s="104" t="str">
        <f t="shared" si="2"/>
        <v>Alto</v>
      </c>
      <c r="S40" s="105" t="str">
        <f t="shared" si="3"/>
        <v>Quinzenal</v>
      </c>
      <c r="T40" s="26"/>
      <c r="U40" s="26"/>
      <c r="V40" s="26"/>
      <c r="W40" s="26"/>
      <c r="X40" s="26"/>
      <c r="Y40" s="26"/>
      <c r="Z40" s="26"/>
    </row>
    <row r="41" spans="1:26" ht="12" customHeight="1">
      <c r="A41" s="85" t="s">
        <v>26</v>
      </c>
      <c r="B41" s="85"/>
      <c r="C41" s="85"/>
      <c r="D41" s="86"/>
      <c r="E41" s="86"/>
      <c r="F41" s="85" t="s">
        <v>50</v>
      </c>
      <c r="G41" s="85" t="s">
        <v>53</v>
      </c>
      <c r="H41" s="85" t="s">
        <v>90</v>
      </c>
      <c r="I41" s="85" t="s">
        <v>67</v>
      </c>
      <c r="J41" s="85">
        <v>3</v>
      </c>
      <c r="K41" s="106"/>
      <c r="L41" s="88"/>
      <c r="M41" s="104" t="str">
        <f>IF(L41="KG",
IF(K41&lt;&gt;"",IF(K41&lt;='Classificação VP'!$E$28, 1, IF(K41&lt;='Classificação VP'!$E$29, 2, 3)),""),
IF(K41&lt;&gt;"",IF(K41&lt;='Classificação VP'!$E$31, 1, IF(K41&lt;='Classificação VP'!$E$32, 2, 3)),""))</f>
        <v/>
      </c>
      <c r="N41" s="105"/>
      <c r="O41" s="105"/>
      <c r="P41" s="103">
        <f t="shared" si="0"/>
        <v>4</v>
      </c>
      <c r="Q41" s="103">
        <f t="shared" si="1"/>
        <v>4</v>
      </c>
      <c r="R41" s="104" t="str">
        <f t="shared" si="2"/>
        <v>Alto</v>
      </c>
      <c r="S41" s="105" t="str">
        <f t="shared" si="3"/>
        <v>Quinzenal</v>
      </c>
      <c r="T41" s="26"/>
      <c r="U41" s="26"/>
      <c r="V41" s="26"/>
      <c r="W41" s="26"/>
      <c r="X41" s="26"/>
      <c r="Y41" s="26"/>
      <c r="Z41" s="26"/>
    </row>
    <row r="42" spans="1:26" ht="12" customHeight="1">
      <c r="A42" s="85" t="s">
        <v>26</v>
      </c>
      <c r="B42" s="85"/>
      <c r="C42" s="85"/>
      <c r="D42" s="86"/>
      <c r="E42" s="86"/>
      <c r="F42" s="85" t="s">
        <v>50</v>
      </c>
      <c r="G42" s="85" t="s">
        <v>53</v>
      </c>
      <c r="H42" s="85" t="s">
        <v>91</v>
      </c>
      <c r="I42" s="85" t="s">
        <v>67</v>
      </c>
      <c r="J42" s="85">
        <v>3</v>
      </c>
      <c r="K42" s="106"/>
      <c r="L42" s="88"/>
      <c r="M42" s="104" t="str">
        <f>IF(L42="KG",
IF(K42&lt;&gt;"",IF(K42&lt;='Classificação VP'!$E$28, 1, IF(K42&lt;='Classificação VP'!$E$29, 2, 3)),""),
IF(K42&lt;&gt;"",IF(K42&lt;='Classificação VP'!$E$31, 1, IF(K42&lt;='Classificação VP'!$E$32, 2, 3)),""))</f>
        <v/>
      </c>
      <c r="N42" s="105"/>
      <c r="O42" s="105"/>
      <c r="P42" s="103">
        <f t="shared" si="0"/>
        <v>4</v>
      </c>
      <c r="Q42" s="103">
        <f t="shared" si="1"/>
        <v>4</v>
      </c>
      <c r="R42" s="104" t="str">
        <f t="shared" si="2"/>
        <v>Alto</v>
      </c>
      <c r="S42" s="105" t="str">
        <f t="shared" si="3"/>
        <v>Quinzenal</v>
      </c>
      <c r="T42" s="26"/>
      <c r="U42" s="26"/>
      <c r="V42" s="26"/>
      <c r="W42" s="26"/>
      <c r="X42" s="26"/>
      <c r="Y42" s="26"/>
      <c r="Z42" s="26"/>
    </row>
    <row r="43" spans="1:26" ht="12" customHeight="1">
      <c r="A43" s="85" t="s">
        <v>26</v>
      </c>
      <c r="B43" s="85"/>
      <c r="C43" s="85"/>
      <c r="D43" s="86"/>
      <c r="E43" s="86"/>
      <c r="F43" s="85" t="s">
        <v>50</v>
      </c>
      <c r="G43" s="85" t="s">
        <v>53</v>
      </c>
      <c r="H43" s="85" t="s">
        <v>92</v>
      </c>
      <c r="I43" s="85" t="s">
        <v>67</v>
      </c>
      <c r="J43" s="85">
        <v>3</v>
      </c>
      <c r="K43" s="106"/>
      <c r="L43" s="88"/>
      <c r="M43" s="104" t="str">
        <f>IF(L43="KG",
IF(K43&lt;&gt;"",IF(K43&lt;='Classificação VP'!$E$28, 1, IF(K43&lt;='Classificação VP'!$E$29, 2, 3)),""),
IF(K43&lt;&gt;"",IF(K43&lt;='Classificação VP'!$E$31, 1, IF(K43&lt;='Classificação VP'!$E$32, 2, 3)),""))</f>
        <v/>
      </c>
      <c r="N43" s="105"/>
      <c r="O43" s="105"/>
      <c r="P43" s="103">
        <f t="shared" si="0"/>
        <v>4</v>
      </c>
      <c r="Q43" s="103">
        <f t="shared" si="1"/>
        <v>4</v>
      </c>
      <c r="R43" s="104" t="str">
        <f t="shared" si="2"/>
        <v>Alto</v>
      </c>
      <c r="S43" s="105" t="str">
        <f t="shared" si="3"/>
        <v>Quinzenal</v>
      </c>
      <c r="T43" s="26"/>
      <c r="U43" s="26"/>
      <c r="V43" s="26"/>
      <c r="W43" s="26"/>
      <c r="X43" s="26"/>
      <c r="Y43" s="26"/>
      <c r="Z43" s="26"/>
    </row>
    <row r="44" spans="1:26" ht="12" customHeight="1">
      <c r="A44" s="85" t="s">
        <v>26</v>
      </c>
      <c r="B44" s="85"/>
      <c r="C44" s="85"/>
      <c r="D44" s="86"/>
      <c r="E44" s="86"/>
      <c r="F44" s="85" t="s">
        <v>50</v>
      </c>
      <c r="G44" s="85" t="s">
        <v>53</v>
      </c>
      <c r="H44" s="85" t="s">
        <v>93</v>
      </c>
      <c r="I44" s="85" t="s">
        <v>67</v>
      </c>
      <c r="J44" s="85">
        <v>3</v>
      </c>
      <c r="K44" s="106"/>
      <c r="L44" s="88"/>
      <c r="M44" s="104" t="str">
        <f>IF(L44="KG",
IF(K44&lt;&gt;"",IF(K44&lt;='Classificação VP'!$E$28, 1, IF(K44&lt;='Classificação VP'!$E$29, 2, 3)),""),
IF(K44&lt;&gt;"",IF(K44&lt;='Classificação VP'!$E$31, 1, IF(K44&lt;='Classificação VP'!$E$32, 2, 3)),""))</f>
        <v/>
      </c>
      <c r="N44" s="105"/>
      <c r="O44" s="105"/>
      <c r="P44" s="103">
        <f t="shared" si="0"/>
        <v>4</v>
      </c>
      <c r="Q44" s="103">
        <f t="shared" si="1"/>
        <v>4</v>
      </c>
      <c r="R44" s="104" t="str">
        <f t="shared" si="2"/>
        <v>Alto</v>
      </c>
      <c r="S44" s="105" t="str">
        <f t="shared" si="3"/>
        <v>Quinzenal</v>
      </c>
      <c r="T44" s="26"/>
      <c r="U44" s="26"/>
      <c r="V44" s="26"/>
      <c r="W44" s="26"/>
      <c r="X44" s="26"/>
      <c r="Y44" s="26"/>
      <c r="Z44" s="26"/>
    </row>
    <row r="45" spans="1:26" ht="12" customHeight="1">
      <c r="A45" s="85" t="s">
        <v>26</v>
      </c>
      <c r="B45" s="85"/>
      <c r="C45" s="85"/>
      <c r="D45" s="86"/>
      <c r="E45" s="86"/>
      <c r="F45" s="85" t="s">
        <v>50</v>
      </c>
      <c r="G45" s="85" t="s">
        <v>53</v>
      </c>
      <c r="H45" s="85" t="s">
        <v>76</v>
      </c>
      <c r="I45" s="85" t="s">
        <v>77</v>
      </c>
      <c r="J45" s="85">
        <v>3</v>
      </c>
      <c r="K45" s="106"/>
      <c r="L45" s="88"/>
      <c r="M45" s="107" t="str">
        <f>IF(L45="KG",
IF(K45&lt;&gt;"",IF(K45&lt;='Classificação VP'!$E$28, 1, IF(K45&lt;='Classificação VP'!$E$29, 2, 3)),""),
IF(K45&lt;&gt;"",IF(K45&lt;='Classificação VP'!$E$31, 1, IF(K45&lt;='Classificação VP'!$E$32, 2, 3)),""))</f>
        <v/>
      </c>
      <c r="N45" s="108"/>
      <c r="O45" s="108"/>
      <c r="P45" s="109">
        <f t="shared" si="0"/>
        <v>4</v>
      </c>
      <c r="Q45" s="109">
        <f t="shared" si="1"/>
        <v>4</v>
      </c>
      <c r="R45" s="107" t="str">
        <f t="shared" si="2"/>
        <v>Alto</v>
      </c>
      <c r="S45" s="108" t="str">
        <f t="shared" si="3"/>
        <v>Quinzenal</v>
      </c>
      <c r="T45" s="26"/>
      <c r="U45" s="26"/>
      <c r="V45" s="26"/>
      <c r="W45" s="26"/>
      <c r="X45" s="26"/>
      <c r="Y45" s="26"/>
      <c r="Z45" s="26"/>
    </row>
    <row r="46" spans="1:26" ht="12" customHeight="1">
      <c r="A46" s="74" t="s">
        <v>26</v>
      </c>
      <c r="B46" s="74"/>
      <c r="C46" s="74"/>
      <c r="D46" s="75"/>
      <c r="E46" s="75"/>
      <c r="F46" s="74" t="s">
        <v>50</v>
      </c>
      <c r="G46" s="74" t="s">
        <v>53</v>
      </c>
      <c r="H46" s="74" t="s">
        <v>94</v>
      </c>
      <c r="I46" s="74" t="s">
        <v>67</v>
      </c>
      <c r="J46" s="74">
        <v>3</v>
      </c>
      <c r="K46" s="121">
        <f>SUM(124722.772/7)</f>
        <v>17817.538857142856</v>
      </c>
      <c r="L46" s="77" t="s">
        <v>56</v>
      </c>
      <c r="M46" s="112">
        <v>3</v>
      </c>
      <c r="N46" s="113">
        <f>IF(MAX(J46:J49)&lt;=0,"RP não definido",MAX(J46:J49))</f>
        <v>3</v>
      </c>
      <c r="O46" s="114">
        <v>3</v>
      </c>
      <c r="P46" s="115">
        <f t="shared" si="0"/>
        <v>3</v>
      </c>
      <c r="Q46" s="115">
        <f t="shared" si="1"/>
        <v>3</v>
      </c>
      <c r="R46" s="116" t="str">
        <f t="shared" si="2"/>
        <v>Médio</v>
      </c>
      <c r="S46" s="113" t="str">
        <f t="shared" si="3"/>
        <v>Bimestral</v>
      </c>
      <c r="T46" s="26"/>
      <c r="U46" s="26"/>
      <c r="V46" s="26"/>
      <c r="W46" s="26"/>
      <c r="X46" s="26"/>
      <c r="Y46" s="26"/>
      <c r="Z46" s="26"/>
    </row>
    <row r="47" spans="1:26" ht="12" customHeight="1">
      <c r="A47" s="74" t="s">
        <v>26</v>
      </c>
      <c r="B47" s="74"/>
      <c r="C47" s="74"/>
      <c r="D47" s="75"/>
      <c r="E47" s="75"/>
      <c r="F47" s="74" t="s">
        <v>50</v>
      </c>
      <c r="G47" s="74" t="s">
        <v>53</v>
      </c>
      <c r="H47" s="74" t="s">
        <v>95</v>
      </c>
      <c r="I47" s="74" t="s">
        <v>55</v>
      </c>
      <c r="J47" s="74">
        <v>2</v>
      </c>
      <c r="K47" s="76"/>
      <c r="L47" s="77"/>
      <c r="M47" s="122" t="str">
        <f>IF(L47="KG",
IF(K47&lt;&gt;"",IF(K47&lt;='Classificação VP'!$E$28, 1, IF(K47&lt;='Classificação VP'!$E$29, 2, 3)),""),
IF(K47&lt;&gt;"",IF(K47&lt;='Classificação VP'!$E$31, 1, IF(K47&lt;='Classificação VP'!$E$32, 2, 3)),""))</f>
        <v/>
      </c>
      <c r="N47" s="123"/>
      <c r="O47" s="123"/>
      <c r="P47" s="124">
        <f t="shared" si="0"/>
        <v>4</v>
      </c>
      <c r="Q47" s="124">
        <f t="shared" si="1"/>
        <v>4</v>
      </c>
      <c r="R47" s="122" t="str">
        <f t="shared" si="2"/>
        <v>Alto</v>
      </c>
      <c r="S47" s="123" t="str">
        <f t="shared" si="3"/>
        <v>Quinzenal</v>
      </c>
      <c r="T47" s="26"/>
      <c r="U47" s="26"/>
      <c r="V47" s="26"/>
      <c r="W47" s="26"/>
      <c r="X47" s="26"/>
      <c r="Y47" s="26"/>
      <c r="Z47" s="26"/>
    </row>
    <row r="48" spans="1:26" ht="12" customHeight="1">
      <c r="A48" s="74" t="s">
        <v>26</v>
      </c>
      <c r="B48" s="74"/>
      <c r="C48" s="74"/>
      <c r="D48" s="75"/>
      <c r="E48" s="75"/>
      <c r="F48" s="74" t="s">
        <v>50</v>
      </c>
      <c r="G48" s="74" t="s">
        <v>53</v>
      </c>
      <c r="H48" s="74" t="s">
        <v>58</v>
      </c>
      <c r="I48" s="74" t="s">
        <v>55</v>
      </c>
      <c r="J48" s="74">
        <v>2</v>
      </c>
      <c r="K48" s="76"/>
      <c r="L48" s="77"/>
      <c r="M48" s="122" t="str">
        <f>IF(L48="KG",
IF(K48&lt;&gt;"",IF(K48&lt;='Classificação VP'!$E$28, 1, IF(K48&lt;='Classificação VP'!$E$29, 2, 3)),""),
IF(K48&lt;&gt;"",IF(K48&lt;='Classificação VP'!$E$31, 1, IF(K48&lt;='Classificação VP'!$E$32, 2, 3)),""))</f>
        <v/>
      </c>
      <c r="N48" s="123"/>
      <c r="O48" s="123"/>
      <c r="P48" s="124">
        <f t="shared" si="0"/>
        <v>4</v>
      </c>
      <c r="Q48" s="124">
        <f t="shared" si="1"/>
        <v>4</v>
      </c>
      <c r="R48" s="122" t="str">
        <f t="shared" si="2"/>
        <v>Alto</v>
      </c>
      <c r="S48" s="123" t="str">
        <f t="shared" si="3"/>
        <v>Quinzenal</v>
      </c>
      <c r="T48" s="26"/>
      <c r="U48" s="26"/>
      <c r="V48" s="26"/>
      <c r="W48" s="26"/>
      <c r="X48" s="26"/>
      <c r="Y48" s="26"/>
      <c r="Z48" s="26"/>
    </row>
    <row r="49" spans="1:26" ht="12" customHeight="1">
      <c r="A49" s="74" t="s">
        <v>26</v>
      </c>
      <c r="B49" s="74"/>
      <c r="C49" s="74"/>
      <c r="D49" s="75"/>
      <c r="E49" s="75"/>
      <c r="F49" s="74" t="s">
        <v>50</v>
      </c>
      <c r="G49" s="74" t="s">
        <v>53</v>
      </c>
      <c r="H49" s="74" t="s">
        <v>96</v>
      </c>
      <c r="I49" s="74" t="s">
        <v>55</v>
      </c>
      <c r="J49" s="74">
        <v>2</v>
      </c>
      <c r="K49" s="76"/>
      <c r="L49" s="77"/>
      <c r="M49" s="118" t="str">
        <f>IF(L49="KG",
IF(K49&lt;&gt;"",IF(K49&lt;='Classificação VP'!$E$28, 1, IF(K49&lt;='Classificação VP'!$E$29, 2, 3)),""),
IF(K49&lt;&gt;"",IF(K49&lt;='Classificação VP'!$E$31, 1, IF(K49&lt;='Classificação VP'!$E$32, 2, 3)),""))</f>
        <v/>
      </c>
      <c r="N49" s="119"/>
      <c r="O49" s="119"/>
      <c r="P49" s="120">
        <f t="shared" si="0"/>
        <v>4</v>
      </c>
      <c r="Q49" s="120">
        <f t="shared" si="1"/>
        <v>4</v>
      </c>
      <c r="R49" s="118" t="str">
        <f t="shared" si="2"/>
        <v>Alto</v>
      </c>
      <c r="S49" s="119" t="str">
        <f t="shared" si="3"/>
        <v>Quinzenal</v>
      </c>
      <c r="T49" s="26"/>
      <c r="U49" s="26"/>
      <c r="V49" s="26"/>
      <c r="W49" s="26"/>
      <c r="X49" s="26"/>
      <c r="Y49" s="26"/>
      <c r="Z49" s="26"/>
    </row>
    <row r="50" spans="1:26" ht="12" customHeight="1">
      <c r="A50" s="85" t="s">
        <v>26</v>
      </c>
      <c r="B50" s="85"/>
      <c r="C50" s="85"/>
      <c r="D50" s="86"/>
      <c r="E50" s="86"/>
      <c r="F50" s="85" t="s">
        <v>50</v>
      </c>
      <c r="G50" s="85" t="s">
        <v>51</v>
      </c>
      <c r="H50" s="85" t="s">
        <v>79</v>
      </c>
      <c r="I50" s="85" t="s">
        <v>80</v>
      </c>
      <c r="J50" s="85">
        <v>2</v>
      </c>
      <c r="K50" s="121">
        <f>SUM(477481/10)</f>
        <v>47748.1</v>
      </c>
      <c r="L50" s="88" t="s">
        <v>31</v>
      </c>
      <c r="M50" s="94">
        <v>3</v>
      </c>
      <c r="N50" s="98">
        <f>IF(MAX(J50:J53)&lt;=0,"RP não definido",MAX(J50:J53))</f>
        <v>2</v>
      </c>
      <c r="O50" s="95">
        <v>1</v>
      </c>
      <c r="P50" s="96">
        <f t="shared" si="0"/>
        <v>1.75</v>
      </c>
      <c r="Q50" s="96">
        <f t="shared" si="1"/>
        <v>2</v>
      </c>
      <c r="R50" s="97" t="str">
        <f t="shared" si="2"/>
        <v>Baixo</v>
      </c>
      <c r="S50" s="98" t="str">
        <f t="shared" si="3"/>
        <v>Semestral</v>
      </c>
      <c r="T50" s="26"/>
      <c r="U50" s="26"/>
      <c r="V50" s="26"/>
      <c r="W50" s="26"/>
      <c r="X50" s="26"/>
      <c r="Y50" s="26"/>
      <c r="Z50" s="26"/>
    </row>
    <row r="51" spans="1:26" ht="12" customHeight="1">
      <c r="A51" s="85" t="s">
        <v>26</v>
      </c>
      <c r="B51" s="85"/>
      <c r="C51" s="85"/>
      <c r="D51" s="86"/>
      <c r="E51" s="86"/>
      <c r="F51" s="85" t="s">
        <v>50</v>
      </c>
      <c r="G51" s="85" t="s">
        <v>51</v>
      </c>
      <c r="H51" s="85" t="s">
        <v>81</v>
      </c>
      <c r="I51" s="85" t="s">
        <v>80</v>
      </c>
      <c r="J51" s="85">
        <v>2</v>
      </c>
      <c r="K51" s="106"/>
      <c r="L51" s="88"/>
      <c r="M51" s="104" t="str">
        <f>IF(L51="KG",
IF(K51&lt;&gt;"",IF(K51&lt;='Classificação VP'!$E$28, 1, IF(K51&lt;='Classificação VP'!$E$29, 2, 3)),""),
IF(K51&lt;&gt;"",IF(K51&lt;='Classificação VP'!$E$31, 1, IF(K51&lt;='Classificação VP'!$E$32, 2, 3)),""))</f>
        <v/>
      </c>
      <c r="N51" s="105"/>
      <c r="O51" s="105"/>
      <c r="P51" s="103">
        <f t="shared" si="0"/>
        <v>4</v>
      </c>
      <c r="Q51" s="103">
        <f t="shared" si="1"/>
        <v>4</v>
      </c>
      <c r="R51" s="104" t="str">
        <f t="shared" si="2"/>
        <v>Alto</v>
      </c>
      <c r="S51" s="105" t="str">
        <f t="shared" si="3"/>
        <v>Quinzenal</v>
      </c>
      <c r="T51" s="26"/>
      <c r="U51" s="26"/>
      <c r="V51" s="26"/>
      <c r="W51" s="26"/>
      <c r="X51" s="26"/>
      <c r="Y51" s="26"/>
      <c r="Z51" s="26"/>
    </row>
    <row r="52" spans="1:26" ht="12" customHeight="1">
      <c r="A52" s="85" t="s">
        <v>26</v>
      </c>
      <c r="B52" s="85"/>
      <c r="C52" s="85"/>
      <c r="D52" s="86"/>
      <c r="E52" s="86"/>
      <c r="F52" s="85" t="s">
        <v>50</v>
      </c>
      <c r="G52" s="85" t="s">
        <v>51</v>
      </c>
      <c r="H52" s="85" t="s">
        <v>97</v>
      </c>
      <c r="I52" s="85" t="s">
        <v>80</v>
      </c>
      <c r="J52" s="85">
        <v>2</v>
      </c>
      <c r="K52" s="106"/>
      <c r="L52" s="88"/>
      <c r="M52" s="104" t="str">
        <f>IF(L52="KG",
IF(K52&lt;&gt;"",IF(K52&lt;='Classificação VP'!$E$28, 1, IF(K52&lt;='Classificação VP'!$E$29, 2, 3)),""),
IF(K52&lt;&gt;"",IF(K52&lt;='Classificação VP'!$E$31, 1, IF(K52&lt;='Classificação VP'!$E$32, 2, 3)),""))</f>
        <v/>
      </c>
      <c r="N52" s="105"/>
      <c r="O52" s="105"/>
      <c r="P52" s="103">
        <f t="shared" si="0"/>
        <v>4</v>
      </c>
      <c r="Q52" s="103">
        <f t="shared" si="1"/>
        <v>4</v>
      </c>
      <c r="R52" s="104" t="str">
        <f t="shared" si="2"/>
        <v>Alto</v>
      </c>
      <c r="S52" s="105" t="str">
        <f t="shared" si="3"/>
        <v>Quinzenal</v>
      </c>
      <c r="T52" s="26"/>
      <c r="U52" s="26"/>
      <c r="V52" s="26"/>
      <c r="W52" s="26"/>
      <c r="X52" s="26"/>
      <c r="Y52" s="26"/>
      <c r="Z52" s="26"/>
    </row>
    <row r="53" spans="1:26" ht="12" customHeight="1">
      <c r="A53" s="85" t="s">
        <v>26</v>
      </c>
      <c r="B53" s="85"/>
      <c r="C53" s="85"/>
      <c r="D53" s="86"/>
      <c r="E53" s="86"/>
      <c r="F53" s="85" t="s">
        <v>50</v>
      </c>
      <c r="G53" s="85" t="s">
        <v>51</v>
      </c>
      <c r="H53" s="85" t="s">
        <v>52</v>
      </c>
      <c r="I53" s="85" t="s">
        <v>52</v>
      </c>
      <c r="J53" s="85">
        <v>2</v>
      </c>
      <c r="K53" s="106"/>
      <c r="L53" s="88"/>
      <c r="M53" s="107" t="str">
        <f>IF(L53="KG",
IF(K53&lt;&gt;"",IF(K53&lt;='Classificação VP'!$E$28, 1, IF(K53&lt;='Classificação VP'!$E$29, 2, 3)),""),
IF(K53&lt;&gt;"",IF(K53&lt;='Classificação VP'!$E$31, 1, IF(K53&lt;='Classificação VP'!$E$32, 2, 3)),""))</f>
        <v/>
      </c>
      <c r="N53" s="108"/>
      <c r="O53" s="108"/>
      <c r="P53" s="109">
        <f t="shared" si="0"/>
        <v>4</v>
      </c>
      <c r="Q53" s="109">
        <f t="shared" si="1"/>
        <v>4</v>
      </c>
      <c r="R53" s="107" t="str">
        <f t="shared" si="2"/>
        <v>Alto</v>
      </c>
      <c r="S53" s="108" t="str">
        <f t="shared" si="3"/>
        <v>Quinzenal</v>
      </c>
      <c r="T53" s="26"/>
      <c r="U53" s="26"/>
      <c r="V53" s="26"/>
      <c r="W53" s="26"/>
      <c r="X53" s="26"/>
      <c r="Y53" s="26"/>
      <c r="Z53" s="26"/>
    </row>
    <row r="54" spans="1:26" ht="12" customHeight="1">
      <c r="A54" s="74" t="s">
        <v>26</v>
      </c>
      <c r="B54" s="74"/>
      <c r="C54" s="74"/>
      <c r="D54" s="75"/>
      <c r="E54" s="75"/>
      <c r="F54" s="74" t="s">
        <v>50</v>
      </c>
      <c r="G54" s="74" t="s">
        <v>53</v>
      </c>
      <c r="H54" s="74" t="s">
        <v>54</v>
      </c>
      <c r="I54" s="74" t="s">
        <v>55</v>
      </c>
      <c r="J54" s="74">
        <v>2</v>
      </c>
      <c r="K54" s="121">
        <f>SUM(45137.26/7)</f>
        <v>6448.18</v>
      </c>
      <c r="L54" s="77" t="s">
        <v>56</v>
      </c>
      <c r="M54" s="112">
        <v>3</v>
      </c>
      <c r="N54" s="113">
        <f>IF(MAX(J54:J58)&lt;=0,"RP não definido",MAX(J54:J58))</f>
        <v>3</v>
      </c>
      <c r="O54" s="114">
        <v>3</v>
      </c>
      <c r="P54" s="115">
        <f t="shared" si="0"/>
        <v>3</v>
      </c>
      <c r="Q54" s="115">
        <f t="shared" si="1"/>
        <v>3</v>
      </c>
      <c r="R54" s="116" t="str">
        <f t="shared" si="2"/>
        <v>Médio</v>
      </c>
      <c r="S54" s="113" t="str">
        <f t="shared" si="3"/>
        <v>Bimestral</v>
      </c>
      <c r="T54" s="26"/>
      <c r="U54" s="26"/>
      <c r="V54" s="26"/>
      <c r="W54" s="26"/>
      <c r="X54" s="26"/>
      <c r="Y54" s="26"/>
      <c r="Z54" s="26"/>
    </row>
    <row r="55" spans="1:26" ht="12" customHeight="1">
      <c r="A55" s="74" t="s">
        <v>26</v>
      </c>
      <c r="B55" s="74"/>
      <c r="C55" s="74"/>
      <c r="D55" s="75"/>
      <c r="E55" s="75"/>
      <c r="F55" s="74" t="s">
        <v>50</v>
      </c>
      <c r="G55" s="74" t="s">
        <v>53</v>
      </c>
      <c r="H55" s="74" t="s">
        <v>96</v>
      </c>
      <c r="I55" s="74" t="s">
        <v>55</v>
      </c>
      <c r="J55" s="74">
        <v>2</v>
      </c>
      <c r="K55" s="76"/>
      <c r="L55" s="77"/>
      <c r="M55" s="122" t="str">
        <f>IF(L55="KG",
IF(K55&lt;&gt;"",IF(K55&lt;='Classificação VP'!$E$28, 1, IF(K55&lt;='Classificação VP'!$E$29, 2, 3)),""),
IF(K55&lt;&gt;"",IF(K55&lt;='Classificação VP'!$E$31, 1, IF(K55&lt;='Classificação VP'!$E$32, 2, 3)),""))</f>
        <v/>
      </c>
      <c r="N55" s="123"/>
      <c r="O55" s="123"/>
      <c r="P55" s="124">
        <f t="shared" si="0"/>
        <v>4</v>
      </c>
      <c r="Q55" s="124">
        <f t="shared" si="1"/>
        <v>4</v>
      </c>
      <c r="R55" s="122" t="str">
        <f t="shared" si="2"/>
        <v>Alto</v>
      </c>
      <c r="S55" s="123" t="str">
        <f t="shared" si="3"/>
        <v>Quinzenal</v>
      </c>
      <c r="T55" s="26"/>
      <c r="U55" s="26"/>
      <c r="V55" s="26"/>
      <c r="W55" s="26"/>
      <c r="X55" s="26"/>
      <c r="Y55" s="26"/>
      <c r="Z55" s="26"/>
    </row>
    <row r="56" spans="1:26" ht="12" customHeight="1">
      <c r="A56" s="74" t="s">
        <v>26</v>
      </c>
      <c r="B56" s="74"/>
      <c r="C56" s="74"/>
      <c r="D56" s="75"/>
      <c r="E56" s="75"/>
      <c r="F56" s="74" t="s">
        <v>50</v>
      </c>
      <c r="G56" s="74" t="s">
        <v>53</v>
      </c>
      <c r="H56" s="74" t="s">
        <v>90</v>
      </c>
      <c r="I56" s="74" t="s">
        <v>67</v>
      </c>
      <c r="J56" s="74">
        <v>3</v>
      </c>
      <c r="K56" s="76"/>
      <c r="L56" s="77"/>
      <c r="M56" s="122" t="str">
        <f>IF(L56="KG",
IF(K56&lt;&gt;"",IF(K56&lt;='Classificação VP'!$E$28, 1, IF(K56&lt;='Classificação VP'!$E$29, 2, 3)),""),
IF(K56&lt;&gt;"",IF(K56&lt;='Classificação VP'!$E$31, 1, IF(K56&lt;='Classificação VP'!$E$32, 2, 3)),""))</f>
        <v/>
      </c>
      <c r="N56" s="123"/>
      <c r="O56" s="123"/>
      <c r="P56" s="124">
        <f t="shared" si="0"/>
        <v>4</v>
      </c>
      <c r="Q56" s="124">
        <f t="shared" si="1"/>
        <v>4</v>
      </c>
      <c r="R56" s="122" t="str">
        <f t="shared" si="2"/>
        <v>Alto</v>
      </c>
      <c r="S56" s="123" t="str">
        <f t="shared" si="3"/>
        <v>Quinzenal</v>
      </c>
      <c r="T56" s="26"/>
      <c r="U56" s="26"/>
      <c r="V56" s="26"/>
      <c r="W56" s="26"/>
      <c r="X56" s="26"/>
      <c r="Y56" s="26"/>
      <c r="Z56" s="26"/>
    </row>
    <row r="57" spans="1:26" ht="12" customHeight="1">
      <c r="A57" s="74" t="s">
        <v>26</v>
      </c>
      <c r="B57" s="74"/>
      <c r="C57" s="74"/>
      <c r="D57" s="75"/>
      <c r="E57" s="75"/>
      <c r="F57" s="74" t="s">
        <v>50</v>
      </c>
      <c r="G57" s="74" t="s">
        <v>53</v>
      </c>
      <c r="H57" s="74" t="s">
        <v>69</v>
      </c>
      <c r="I57" s="74" t="s">
        <v>67</v>
      </c>
      <c r="J57" s="74">
        <v>3</v>
      </c>
      <c r="K57" s="76"/>
      <c r="L57" s="77"/>
      <c r="M57" s="122" t="str">
        <f>IF(L57="KG",
IF(K57&lt;&gt;"",IF(K57&lt;='Classificação VP'!$E$28, 1, IF(K57&lt;='Classificação VP'!$E$29, 2, 3)),""),
IF(K57&lt;&gt;"",IF(K57&lt;='Classificação VP'!$E$31, 1, IF(K57&lt;='Classificação VP'!$E$32, 2, 3)),""))</f>
        <v/>
      </c>
      <c r="N57" s="123"/>
      <c r="O57" s="123"/>
      <c r="P57" s="124">
        <f t="shared" si="0"/>
        <v>4</v>
      </c>
      <c r="Q57" s="124">
        <f t="shared" si="1"/>
        <v>4</v>
      </c>
      <c r="R57" s="122" t="str">
        <f t="shared" si="2"/>
        <v>Alto</v>
      </c>
      <c r="S57" s="123" t="str">
        <f t="shared" si="3"/>
        <v>Quinzenal</v>
      </c>
      <c r="T57" s="26"/>
      <c r="U57" s="26"/>
      <c r="V57" s="26"/>
      <c r="W57" s="26"/>
      <c r="X57" s="26"/>
      <c r="Y57" s="26"/>
      <c r="Z57" s="26"/>
    </row>
    <row r="58" spans="1:26" ht="12" customHeight="1">
      <c r="A58" s="74" t="s">
        <v>26</v>
      </c>
      <c r="B58" s="74"/>
      <c r="C58" s="74"/>
      <c r="D58" s="75"/>
      <c r="E58" s="75"/>
      <c r="F58" s="74" t="s">
        <v>50</v>
      </c>
      <c r="G58" s="74" t="s">
        <v>53</v>
      </c>
      <c r="H58" s="74" t="s">
        <v>68</v>
      </c>
      <c r="I58" s="74" t="s">
        <v>67</v>
      </c>
      <c r="J58" s="74">
        <v>3</v>
      </c>
      <c r="K58" s="76"/>
      <c r="L58" s="77"/>
      <c r="M58" s="118" t="str">
        <f>IF(L58="KG",
IF(K58&lt;&gt;"",IF(K58&lt;='Classificação VP'!$E$28, 1, IF(K58&lt;='Classificação VP'!$E$29, 2, 3)),""),
IF(K58&lt;&gt;"",IF(K58&lt;='Classificação VP'!$E$31, 1, IF(K58&lt;='Classificação VP'!$E$32, 2, 3)),""))</f>
        <v/>
      </c>
      <c r="N58" s="119"/>
      <c r="O58" s="119"/>
      <c r="P58" s="120">
        <f t="shared" si="0"/>
        <v>4</v>
      </c>
      <c r="Q58" s="120">
        <f t="shared" si="1"/>
        <v>4</v>
      </c>
      <c r="R58" s="118" t="str">
        <f t="shared" si="2"/>
        <v>Alto</v>
      </c>
      <c r="S58" s="119" t="str">
        <f t="shared" si="3"/>
        <v>Quinzenal</v>
      </c>
      <c r="T58" s="26"/>
      <c r="U58" s="26"/>
      <c r="V58" s="26"/>
      <c r="W58" s="26"/>
      <c r="X58" s="26"/>
      <c r="Y58" s="26"/>
      <c r="Z58" s="26"/>
    </row>
    <row r="59" spans="1:26" ht="12" customHeight="1">
      <c r="A59" s="74" t="s">
        <v>26</v>
      </c>
      <c r="B59" s="74"/>
      <c r="C59" s="74"/>
      <c r="D59" s="75"/>
      <c r="E59" s="75"/>
      <c r="F59" s="74" t="s">
        <v>50</v>
      </c>
      <c r="G59" s="74" t="s">
        <v>53</v>
      </c>
      <c r="H59" s="74" t="s">
        <v>90</v>
      </c>
      <c r="I59" s="74" t="s">
        <v>67</v>
      </c>
      <c r="J59" s="74">
        <v>3</v>
      </c>
      <c r="K59" s="121">
        <f>SUM(51415.936/10)</f>
        <v>5141.5936000000002</v>
      </c>
      <c r="L59" s="77" t="s">
        <v>31</v>
      </c>
      <c r="M59" s="112">
        <v>2</v>
      </c>
      <c r="N59" s="113">
        <f>IF(MAX(J59:J61)&lt;=0,"RP não definido",MAX(J59:J61))</f>
        <v>3</v>
      </c>
      <c r="O59" s="114">
        <v>1</v>
      </c>
      <c r="P59" s="115">
        <f t="shared" si="0"/>
        <v>1.75</v>
      </c>
      <c r="Q59" s="115">
        <f t="shared" si="1"/>
        <v>2</v>
      </c>
      <c r="R59" s="116" t="str">
        <f t="shared" si="2"/>
        <v>Baixo</v>
      </c>
      <c r="S59" s="113" t="str">
        <f t="shared" si="3"/>
        <v>Semestral</v>
      </c>
      <c r="T59" s="26"/>
      <c r="U59" s="26"/>
      <c r="V59" s="26"/>
      <c r="W59" s="26"/>
      <c r="X59" s="26"/>
      <c r="Y59" s="26"/>
      <c r="Z59" s="26"/>
    </row>
    <row r="60" spans="1:26" ht="12" customHeight="1">
      <c r="A60" s="74" t="s">
        <v>26</v>
      </c>
      <c r="B60" s="74"/>
      <c r="C60" s="74"/>
      <c r="D60" s="75"/>
      <c r="E60" s="75"/>
      <c r="F60" s="74" t="s">
        <v>50</v>
      </c>
      <c r="G60" s="74" t="s">
        <v>53</v>
      </c>
      <c r="H60" s="74" t="s">
        <v>69</v>
      </c>
      <c r="I60" s="74" t="s">
        <v>67</v>
      </c>
      <c r="J60" s="74">
        <v>3</v>
      </c>
      <c r="K60" s="76"/>
      <c r="L60" s="77"/>
      <c r="M60" s="122" t="str">
        <f>IF(L60="KG",
IF(K60&lt;&gt;"",IF(K60&lt;='Classificação VP'!$E$28, 1, IF(K60&lt;='Classificação VP'!$E$29, 2, 3)),""),
IF(K60&lt;&gt;"",IF(K60&lt;='Classificação VP'!$E$31, 1, IF(K60&lt;='Classificação VP'!$E$32, 2, 3)),""))</f>
        <v/>
      </c>
      <c r="N60" s="123"/>
      <c r="O60" s="123"/>
      <c r="P60" s="124">
        <f t="shared" si="0"/>
        <v>4</v>
      </c>
      <c r="Q60" s="124">
        <f t="shared" si="1"/>
        <v>4</v>
      </c>
      <c r="R60" s="122" t="str">
        <f t="shared" si="2"/>
        <v>Alto</v>
      </c>
      <c r="S60" s="123" t="str">
        <f t="shared" si="3"/>
        <v>Quinzenal</v>
      </c>
      <c r="T60" s="26"/>
      <c r="U60" s="26"/>
      <c r="V60" s="26"/>
      <c r="W60" s="26"/>
      <c r="X60" s="26"/>
      <c r="Y60" s="26"/>
      <c r="Z60" s="26"/>
    </row>
    <row r="61" spans="1:26" ht="12" customHeight="1">
      <c r="A61" s="74" t="s">
        <v>26</v>
      </c>
      <c r="B61" s="74"/>
      <c r="C61" s="74"/>
      <c r="D61" s="75"/>
      <c r="E61" s="75"/>
      <c r="F61" s="74" t="s">
        <v>50</v>
      </c>
      <c r="G61" s="74" t="s">
        <v>53</v>
      </c>
      <c r="H61" s="74" t="s">
        <v>96</v>
      </c>
      <c r="I61" s="74" t="s">
        <v>55</v>
      </c>
      <c r="J61" s="74">
        <v>2</v>
      </c>
      <c r="K61" s="76"/>
      <c r="L61" s="77"/>
      <c r="M61" s="118" t="str">
        <f>IF(L61="KG",
IF(K61&lt;&gt;"",IF(K61&lt;='Classificação VP'!$E$28, 1, IF(K61&lt;='Classificação VP'!$E$29, 2, 3)),""),
IF(K61&lt;&gt;"",IF(K61&lt;='Classificação VP'!$E$31, 1, IF(K61&lt;='Classificação VP'!$E$32, 2, 3)),""))</f>
        <v/>
      </c>
      <c r="N61" s="119"/>
      <c r="O61" s="119"/>
      <c r="P61" s="120">
        <f t="shared" si="0"/>
        <v>4</v>
      </c>
      <c r="Q61" s="120">
        <f t="shared" si="1"/>
        <v>4</v>
      </c>
      <c r="R61" s="118" t="str">
        <f t="shared" si="2"/>
        <v>Alto</v>
      </c>
      <c r="S61" s="119" t="str">
        <f t="shared" si="3"/>
        <v>Quinzenal</v>
      </c>
      <c r="T61" s="26"/>
      <c r="U61" s="26"/>
      <c r="V61" s="26"/>
      <c r="W61" s="26"/>
      <c r="X61" s="26"/>
      <c r="Y61" s="26"/>
      <c r="Z61" s="26"/>
    </row>
    <row r="62" spans="1:26" ht="12" customHeight="1">
      <c r="A62" s="85" t="s">
        <v>26</v>
      </c>
      <c r="B62" s="85"/>
      <c r="C62" s="85"/>
      <c r="D62" s="86"/>
      <c r="E62" s="86"/>
      <c r="F62" s="85" t="s">
        <v>50</v>
      </c>
      <c r="G62" s="85" t="s">
        <v>53</v>
      </c>
      <c r="H62" s="85" t="s">
        <v>62</v>
      </c>
      <c r="I62" s="85" t="s">
        <v>61</v>
      </c>
      <c r="J62" s="85">
        <v>2</v>
      </c>
      <c r="K62" s="121">
        <f>SUM(154533.057/6)</f>
        <v>25755.5095</v>
      </c>
      <c r="L62" s="88" t="s">
        <v>31</v>
      </c>
      <c r="M62" s="94">
        <v>3</v>
      </c>
      <c r="N62" s="98">
        <f>IF(MAX(J62:J73)&lt;=0,"RP não definido",MAX(J62:J73))</f>
        <v>3</v>
      </c>
      <c r="O62" s="95">
        <v>2</v>
      </c>
      <c r="P62" s="96">
        <f t="shared" si="0"/>
        <v>2.5</v>
      </c>
      <c r="Q62" s="96">
        <f t="shared" si="1"/>
        <v>2</v>
      </c>
      <c r="R62" s="97" t="str">
        <f t="shared" si="2"/>
        <v>Baixo</v>
      </c>
      <c r="S62" s="98" t="str">
        <f t="shared" si="3"/>
        <v>Semestral</v>
      </c>
      <c r="T62" s="26"/>
      <c r="U62" s="26"/>
      <c r="V62" s="26"/>
      <c r="W62" s="26"/>
      <c r="X62" s="26"/>
      <c r="Y62" s="26"/>
      <c r="Z62" s="26"/>
    </row>
    <row r="63" spans="1:26" ht="12" customHeight="1">
      <c r="A63" s="85" t="s">
        <v>26</v>
      </c>
      <c r="B63" s="85"/>
      <c r="C63" s="85"/>
      <c r="D63" s="86"/>
      <c r="E63" s="86"/>
      <c r="F63" s="85" t="s">
        <v>50</v>
      </c>
      <c r="G63" s="85" t="s">
        <v>53</v>
      </c>
      <c r="H63" s="85" t="s">
        <v>98</v>
      </c>
      <c r="I63" s="85" t="s">
        <v>61</v>
      </c>
      <c r="J63" s="85">
        <v>2</v>
      </c>
      <c r="K63" s="106"/>
      <c r="L63" s="88"/>
      <c r="M63" s="104" t="str">
        <f>IF(L63="KG",
IF(K63&lt;&gt;"",IF(K63&lt;='Classificação VP'!$E$28, 1, IF(K63&lt;='Classificação VP'!$E$29, 2, 3)),""),
IF(K63&lt;&gt;"",IF(K63&lt;='Classificação VP'!$E$31, 1, IF(K63&lt;='Classificação VP'!$E$32, 2, 3)),""))</f>
        <v/>
      </c>
      <c r="N63" s="105"/>
      <c r="O63" s="105"/>
      <c r="P63" s="103">
        <f t="shared" si="0"/>
        <v>4</v>
      </c>
      <c r="Q63" s="103">
        <f t="shared" si="1"/>
        <v>4</v>
      </c>
      <c r="R63" s="104" t="str">
        <f t="shared" si="2"/>
        <v>Alto</v>
      </c>
      <c r="S63" s="105" t="str">
        <f t="shared" si="3"/>
        <v>Quinzenal</v>
      </c>
      <c r="T63" s="26"/>
      <c r="U63" s="26"/>
      <c r="V63" s="26"/>
      <c r="W63" s="26"/>
      <c r="X63" s="26"/>
      <c r="Y63" s="26"/>
      <c r="Z63" s="26"/>
    </row>
    <row r="64" spans="1:26" ht="12" customHeight="1">
      <c r="A64" s="85" t="s">
        <v>26</v>
      </c>
      <c r="B64" s="85"/>
      <c r="C64" s="85"/>
      <c r="D64" s="86"/>
      <c r="E64" s="86"/>
      <c r="F64" s="85" t="s">
        <v>50</v>
      </c>
      <c r="G64" s="85" t="s">
        <v>53</v>
      </c>
      <c r="H64" s="85" t="s">
        <v>74</v>
      </c>
      <c r="I64" s="85" t="s">
        <v>75</v>
      </c>
      <c r="J64" s="85">
        <v>3</v>
      </c>
      <c r="K64" s="106"/>
      <c r="L64" s="88"/>
      <c r="M64" s="104" t="str">
        <f>IF(L64="KG",
IF(K64&lt;&gt;"",IF(K64&lt;='Classificação VP'!$E$28, 1, IF(K64&lt;='Classificação VP'!$E$29, 2, 3)),""),
IF(K64&lt;&gt;"",IF(K64&lt;='Classificação VP'!$E$31, 1, IF(K64&lt;='Classificação VP'!$E$32, 2, 3)),""))</f>
        <v/>
      </c>
      <c r="N64" s="105"/>
      <c r="O64" s="105"/>
      <c r="P64" s="103">
        <f t="shared" si="0"/>
        <v>4</v>
      </c>
      <c r="Q64" s="103">
        <f t="shared" si="1"/>
        <v>4</v>
      </c>
      <c r="R64" s="104" t="str">
        <f t="shared" si="2"/>
        <v>Alto</v>
      </c>
      <c r="S64" s="105" t="str">
        <f t="shared" si="3"/>
        <v>Quinzenal</v>
      </c>
      <c r="T64" s="26"/>
      <c r="U64" s="26"/>
      <c r="V64" s="26"/>
      <c r="W64" s="26"/>
      <c r="X64" s="26"/>
      <c r="Y64" s="26"/>
      <c r="Z64" s="26"/>
    </row>
    <row r="65" spans="1:26" ht="12" customHeight="1">
      <c r="A65" s="85" t="s">
        <v>26</v>
      </c>
      <c r="B65" s="85"/>
      <c r="C65" s="85"/>
      <c r="D65" s="86"/>
      <c r="E65" s="86"/>
      <c r="F65" s="85" t="s">
        <v>50</v>
      </c>
      <c r="G65" s="85" t="s">
        <v>53</v>
      </c>
      <c r="H65" s="85" t="s">
        <v>99</v>
      </c>
      <c r="I65" s="85" t="s">
        <v>88</v>
      </c>
      <c r="J65" s="85">
        <v>2</v>
      </c>
      <c r="K65" s="106"/>
      <c r="L65" s="88"/>
      <c r="M65" s="104" t="str">
        <f>IF(L65="KG",
IF(K65&lt;&gt;"",IF(K65&lt;='Classificação VP'!$E$28, 1, IF(K65&lt;='Classificação VP'!$E$29, 2, 3)),""),
IF(K65&lt;&gt;"",IF(K65&lt;='Classificação VP'!$E$31, 1, IF(K65&lt;='Classificação VP'!$E$32, 2, 3)),""))</f>
        <v/>
      </c>
      <c r="N65" s="105"/>
      <c r="O65" s="105"/>
      <c r="P65" s="103">
        <f t="shared" si="0"/>
        <v>4</v>
      </c>
      <c r="Q65" s="103">
        <f t="shared" si="1"/>
        <v>4</v>
      </c>
      <c r="R65" s="104" t="str">
        <f t="shared" si="2"/>
        <v>Alto</v>
      </c>
      <c r="S65" s="105" t="str">
        <f t="shared" si="3"/>
        <v>Quinzenal</v>
      </c>
      <c r="T65" s="26"/>
      <c r="U65" s="26"/>
      <c r="V65" s="26"/>
      <c r="W65" s="26"/>
      <c r="X65" s="26"/>
      <c r="Y65" s="26"/>
      <c r="Z65" s="26"/>
    </row>
    <row r="66" spans="1:26" ht="12" customHeight="1">
      <c r="A66" s="85" t="s">
        <v>26</v>
      </c>
      <c r="B66" s="85"/>
      <c r="C66" s="85"/>
      <c r="D66" s="86"/>
      <c r="E66" s="86"/>
      <c r="F66" s="85" t="s">
        <v>50</v>
      </c>
      <c r="G66" s="85" t="s">
        <v>53</v>
      </c>
      <c r="H66" s="85" t="s">
        <v>71</v>
      </c>
      <c r="I66" s="85" t="s">
        <v>72</v>
      </c>
      <c r="J66" s="85">
        <v>2</v>
      </c>
      <c r="K66" s="106"/>
      <c r="L66" s="88"/>
      <c r="M66" s="104" t="str">
        <f>IF(L66="KG",
IF(K66&lt;&gt;"",IF(K66&lt;='Classificação VP'!$E$28, 1, IF(K66&lt;='Classificação VP'!$E$29, 2, 3)),""),
IF(K66&lt;&gt;"",IF(K66&lt;='Classificação VP'!$E$31, 1, IF(K66&lt;='Classificação VP'!$E$32, 2, 3)),""))</f>
        <v/>
      </c>
      <c r="N66" s="105"/>
      <c r="O66" s="105"/>
      <c r="P66" s="103">
        <f t="shared" si="0"/>
        <v>4</v>
      </c>
      <c r="Q66" s="103">
        <f t="shared" si="1"/>
        <v>4</v>
      </c>
      <c r="R66" s="104" t="str">
        <f t="shared" si="2"/>
        <v>Alto</v>
      </c>
      <c r="S66" s="105" t="str">
        <f t="shared" si="3"/>
        <v>Quinzenal</v>
      </c>
      <c r="T66" s="26"/>
      <c r="U66" s="26"/>
      <c r="V66" s="26"/>
      <c r="W66" s="26"/>
      <c r="X66" s="26"/>
      <c r="Y66" s="26"/>
      <c r="Z66" s="26"/>
    </row>
    <row r="67" spans="1:26" ht="12" customHeight="1">
      <c r="A67" s="85" t="s">
        <v>26</v>
      </c>
      <c r="B67" s="85"/>
      <c r="C67" s="85"/>
      <c r="D67" s="86"/>
      <c r="E67" s="86"/>
      <c r="F67" s="85" t="s">
        <v>50</v>
      </c>
      <c r="G67" s="85" t="s">
        <v>53</v>
      </c>
      <c r="H67" s="85" t="s">
        <v>100</v>
      </c>
      <c r="I67" s="85" t="s">
        <v>72</v>
      </c>
      <c r="J67" s="85">
        <v>2</v>
      </c>
      <c r="K67" s="106"/>
      <c r="L67" s="88"/>
      <c r="M67" s="104" t="str">
        <f>IF(L67="KG",
IF(K67&lt;&gt;"",IF(K67&lt;='Classificação VP'!$E$28, 1, IF(K67&lt;='Classificação VP'!$E$29, 2, 3)),""),
IF(K67&lt;&gt;"",IF(K67&lt;='Classificação VP'!$E$31, 1, IF(K67&lt;='Classificação VP'!$E$32, 2, 3)),""))</f>
        <v/>
      </c>
      <c r="N67" s="105"/>
      <c r="O67" s="105"/>
      <c r="P67" s="103">
        <f t="shared" si="0"/>
        <v>4</v>
      </c>
      <c r="Q67" s="103">
        <f t="shared" si="1"/>
        <v>4</v>
      </c>
      <c r="R67" s="104" t="str">
        <f t="shared" si="2"/>
        <v>Alto</v>
      </c>
      <c r="S67" s="105" t="str">
        <f t="shared" si="3"/>
        <v>Quinzenal</v>
      </c>
      <c r="T67" s="26"/>
      <c r="U67" s="26"/>
      <c r="V67" s="26"/>
      <c r="W67" s="26"/>
      <c r="X67" s="26"/>
      <c r="Y67" s="26"/>
      <c r="Z67" s="26"/>
    </row>
    <row r="68" spans="1:26" ht="12" customHeight="1">
      <c r="A68" s="85" t="s">
        <v>26</v>
      </c>
      <c r="B68" s="85"/>
      <c r="C68" s="85"/>
      <c r="D68" s="86"/>
      <c r="E68" s="86"/>
      <c r="F68" s="85" t="s">
        <v>50</v>
      </c>
      <c r="G68" s="85" t="s">
        <v>53</v>
      </c>
      <c r="H68" s="85" t="s">
        <v>101</v>
      </c>
      <c r="I68" s="85" t="s">
        <v>72</v>
      </c>
      <c r="J68" s="85">
        <v>2</v>
      </c>
      <c r="K68" s="106"/>
      <c r="L68" s="88"/>
      <c r="M68" s="104" t="str">
        <f>IF(L68="KG",
IF(K68&lt;&gt;"",IF(K68&lt;='Classificação VP'!$E$28, 1, IF(K68&lt;='Classificação VP'!$E$29, 2, 3)),""),
IF(K68&lt;&gt;"",IF(K68&lt;='Classificação VP'!$E$31, 1, IF(K68&lt;='Classificação VP'!$E$32, 2, 3)),""))</f>
        <v/>
      </c>
      <c r="N68" s="105"/>
      <c r="O68" s="105"/>
      <c r="P68" s="103">
        <f t="shared" si="0"/>
        <v>4</v>
      </c>
      <c r="Q68" s="103">
        <f t="shared" si="1"/>
        <v>4</v>
      </c>
      <c r="R68" s="104" t="str">
        <f t="shared" si="2"/>
        <v>Alto</v>
      </c>
      <c r="S68" s="105" t="str">
        <f t="shared" si="3"/>
        <v>Quinzenal</v>
      </c>
      <c r="T68" s="26"/>
      <c r="U68" s="26"/>
      <c r="V68" s="26"/>
      <c r="W68" s="26"/>
      <c r="X68" s="26"/>
      <c r="Y68" s="26"/>
      <c r="Z68" s="26"/>
    </row>
    <row r="69" spans="1:26" ht="12" customHeight="1">
      <c r="A69" s="85" t="s">
        <v>26</v>
      </c>
      <c r="B69" s="85"/>
      <c r="C69" s="85"/>
      <c r="D69" s="86"/>
      <c r="E69" s="86"/>
      <c r="F69" s="85" t="s">
        <v>50</v>
      </c>
      <c r="G69" s="85" t="s">
        <v>53</v>
      </c>
      <c r="H69" s="85" t="s">
        <v>102</v>
      </c>
      <c r="I69" s="85" t="s">
        <v>72</v>
      </c>
      <c r="J69" s="85">
        <v>2</v>
      </c>
      <c r="K69" s="106"/>
      <c r="L69" s="88"/>
      <c r="M69" s="104" t="str">
        <f>IF(L69="KG",
IF(K69&lt;&gt;"",IF(K69&lt;='Classificação VP'!$E$28, 1, IF(K69&lt;='Classificação VP'!$E$29, 2, 3)),""),
IF(K69&lt;&gt;"",IF(K69&lt;='Classificação VP'!$E$31, 1, IF(K69&lt;='Classificação VP'!$E$32, 2, 3)),""))</f>
        <v/>
      </c>
      <c r="N69" s="105"/>
      <c r="O69" s="105"/>
      <c r="P69" s="103">
        <f t="shared" si="0"/>
        <v>4</v>
      </c>
      <c r="Q69" s="103">
        <f t="shared" si="1"/>
        <v>4</v>
      </c>
      <c r="R69" s="104" t="str">
        <f t="shared" si="2"/>
        <v>Alto</v>
      </c>
      <c r="S69" s="105" t="str">
        <f t="shared" si="3"/>
        <v>Quinzenal</v>
      </c>
      <c r="T69" s="26"/>
      <c r="U69" s="26"/>
      <c r="V69" s="26"/>
      <c r="W69" s="26"/>
      <c r="X69" s="26"/>
      <c r="Y69" s="26"/>
      <c r="Z69" s="26"/>
    </row>
    <row r="70" spans="1:26" ht="12" customHeight="1">
      <c r="A70" s="85" t="s">
        <v>26</v>
      </c>
      <c r="B70" s="85"/>
      <c r="C70" s="85"/>
      <c r="D70" s="86"/>
      <c r="E70" s="86"/>
      <c r="F70" s="85" t="s">
        <v>50</v>
      </c>
      <c r="G70" s="85" t="s">
        <v>53</v>
      </c>
      <c r="H70" s="85" t="s">
        <v>68</v>
      </c>
      <c r="I70" s="85" t="s">
        <v>67</v>
      </c>
      <c r="J70" s="85">
        <v>3</v>
      </c>
      <c r="K70" s="106"/>
      <c r="L70" s="88"/>
      <c r="M70" s="104" t="str">
        <f>IF(L70="KG",
IF(K70&lt;&gt;"",IF(K70&lt;='Classificação VP'!$E$28, 1, IF(K70&lt;='Classificação VP'!$E$29, 2, 3)),""),
IF(K70&lt;&gt;"",IF(K70&lt;='Classificação VP'!$E$31, 1, IF(K70&lt;='Classificação VP'!$E$32, 2, 3)),""))</f>
        <v/>
      </c>
      <c r="N70" s="105"/>
      <c r="O70" s="105"/>
      <c r="P70" s="103">
        <f t="shared" si="0"/>
        <v>4</v>
      </c>
      <c r="Q70" s="103">
        <f t="shared" si="1"/>
        <v>4</v>
      </c>
      <c r="R70" s="104" t="str">
        <f t="shared" si="2"/>
        <v>Alto</v>
      </c>
      <c r="S70" s="105" t="str">
        <f t="shared" si="3"/>
        <v>Quinzenal</v>
      </c>
      <c r="T70" s="26"/>
      <c r="U70" s="26"/>
      <c r="V70" s="26"/>
      <c r="W70" s="26"/>
      <c r="X70" s="26"/>
      <c r="Y70" s="26"/>
      <c r="Z70" s="26"/>
    </row>
    <row r="71" spans="1:26" ht="12" customHeight="1">
      <c r="A71" s="85" t="s">
        <v>26</v>
      </c>
      <c r="B71" s="85"/>
      <c r="C71" s="85"/>
      <c r="D71" s="86"/>
      <c r="E71" s="86"/>
      <c r="F71" s="85" t="s">
        <v>50</v>
      </c>
      <c r="G71" s="85" t="s">
        <v>53</v>
      </c>
      <c r="H71" s="85" t="s">
        <v>94</v>
      </c>
      <c r="I71" s="85" t="s">
        <v>67</v>
      </c>
      <c r="J71" s="85">
        <v>3</v>
      </c>
      <c r="K71" s="106"/>
      <c r="L71" s="88"/>
      <c r="M71" s="104" t="str">
        <f>IF(L71="KG",
IF(K71&lt;&gt;"",IF(K71&lt;='Classificação VP'!$E$28, 1, IF(K71&lt;='Classificação VP'!$E$29, 2, 3)),""),
IF(K71&lt;&gt;"",IF(K71&lt;='Classificação VP'!$E$31, 1, IF(K71&lt;='Classificação VP'!$E$32, 2, 3)),""))</f>
        <v/>
      </c>
      <c r="N71" s="105"/>
      <c r="O71" s="105"/>
      <c r="P71" s="103">
        <f t="shared" si="0"/>
        <v>4</v>
      </c>
      <c r="Q71" s="103">
        <f t="shared" si="1"/>
        <v>4</v>
      </c>
      <c r="R71" s="104" t="str">
        <f t="shared" si="2"/>
        <v>Alto</v>
      </c>
      <c r="S71" s="105" t="str">
        <f t="shared" si="3"/>
        <v>Quinzenal</v>
      </c>
      <c r="T71" s="26"/>
      <c r="U71" s="26"/>
      <c r="V71" s="26"/>
      <c r="W71" s="26"/>
      <c r="X71" s="26"/>
      <c r="Y71" s="26"/>
      <c r="Z71" s="26"/>
    </row>
    <row r="72" spans="1:26" ht="12" customHeight="1">
      <c r="A72" s="85" t="s">
        <v>26</v>
      </c>
      <c r="B72" s="85"/>
      <c r="C72" s="85"/>
      <c r="D72" s="86"/>
      <c r="E72" s="86"/>
      <c r="F72" s="85" t="s">
        <v>50</v>
      </c>
      <c r="G72" s="85" t="s">
        <v>53</v>
      </c>
      <c r="H72" s="85" t="s">
        <v>69</v>
      </c>
      <c r="I72" s="85" t="s">
        <v>67</v>
      </c>
      <c r="J72" s="85">
        <v>3</v>
      </c>
      <c r="K72" s="106"/>
      <c r="L72" s="88"/>
      <c r="M72" s="104" t="str">
        <f>IF(L72="KG",
IF(K72&lt;&gt;"",IF(K72&lt;='Classificação VP'!$E$28, 1, IF(K72&lt;='Classificação VP'!$E$29, 2, 3)),""),
IF(K72&lt;&gt;"",IF(K72&lt;='Classificação VP'!$E$31, 1, IF(K72&lt;='Classificação VP'!$E$32, 2, 3)),""))</f>
        <v/>
      </c>
      <c r="N72" s="105"/>
      <c r="O72" s="105"/>
      <c r="P72" s="103">
        <f t="shared" si="0"/>
        <v>4</v>
      </c>
      <c r="Q72" s="103">
        <f t="shared" si="1"/>
        <v>4</v>
      </c>
      <c r="R72" s="104" t="str">
        <f t="shared" si="2"/>
        <v>Alto</v>
      </c>
      <c r="S72" s="105" t="str">
        <f t="shared" si="3"/>
        <v>Quinzenal</v>
      </c>
      <c r="T72" s="26"/>
      <c r="U72" s="26"/>
      <c r="V72" s="26"/>
      <c r="W72" s="26"/>
      <c r="X72" s="26"/>
      <c r="Y72" s="26"/>
      <c r="Z72" s="26"/>
    </row>
    <row r="73" spans="1:26" ht="12" customHeight="1">
      <c r="A73" s="85" t="s">
        <v>26</v>
      </c>
      <c r="B73" s="85"/>
      <c r="C73" s="85"/>
      <c r="D73" s="86"/>
      <c r="E73" s="86"/>
      <c r="F73" s="85" t="s">
        <v>50</v>
      </c>
      <c r="G73" s="85" t="s">
        <v>53</v>
      </c>
      <c r="H73" s="85" t="s">
        <v>103</v>
      </c>
      <c r="I73" s="85" t="s">
        <v>67</v>
      </c>
      <c r="J73" s="85">
        <v>3</v>
      </c>
      <c r="K73" s="106"/>
      <c r="L73" s="88"/>
      <c r="M73" s="107" t="str">
        <f>IF(L73="KG",
IF(K73&lt;&gt;"",IF(K73&lt;='Classificação VP'!$E$28, 1, IF(K73&lt;='Classificação VP'!$E$29, 2, 3)),""),
IF(K73&lt;&gt;"",IF(K73&lt;='Classificação VP'!$E$31, 1, IF(K73&lt;='Classificação VP'!$E$32, 2, 3)),""))</f>
        <v/>
      </c>
      <c r="N73" s="108"/>
      <c r="O73" s="108"/>
      <c r="P73" s="109">
        <f t="shared" si="0"/>
        <v>4</v>
      </c>
      <c r="Q73" s="109">
        <f t="shared" si="1"/>
        <v>4</v>
      </c>
      <c r="R73" s="107" t="str">
        <f t="shared" si="2"/>
        <v>Alto</v>
      </c>
      <c r="S73" s="108" t="str">
        <f t="shared" si="3"/>
        <v>Quinzenal</v>
      </c>
      <c r="T73" s="26"/>
      <c r="U73" s="26"/>
      <c r="V73" s="26"/>
      <c r="W73" s="26"/>
      <c r="X73" s="26"/>
      <c r="Y73" s="26"/>
      <c r="Z73" s="26"/>
    </row>
    <row r="74" spans="1:26" ht="12" customHeight="1">
      <c r="A74" s="74" t="s">
        <v>26</v>
      </c>
      <c r="B74" s="74"/>
      <c r="C74" s="74"/>
      <c r="D74" s="75"/>
      <c r="E74" s="75"/>
      <c r="F74" s="74" t="s">
        <v>50</v>
      </c>
      <c r="G74" s="74" t="s">
        <v>53</v>
      </c>
      <c r="H74" s="74" t="s">
        <v>89</v>
      </c>
      <c r="I74" s="74" t="s">
        <v>67</v>
      </c>
      <c r="J74" s="74">
        <v>3</v>
      </c>
      <c r="K74" s="76"/>
      <c r="L74" s="77" t="s">
        <v>56</v>
      </c>
      <c r="M74" s="116" t="str">
        <f>IF(L74="KG",
IF(K74&lt;&gt;"",IF(K74&lt;='Classificação VP'!$E$28, 1, IF(K74&lt;='Classificação VP'!$E$29, 2, 3)),""),
IF(K74&lt;&gt;"",IF(K74&lt;='Classificação VP'!$E$31, 1, IF(K74&lt;='Classificação VP'!$E$32, 2, 3)),""))</f>
        <v/>
      </c>
      <c r="N74" s="113">
        <f>IF(MAX(J74:J84)&lt;=0,"RP não definido",MAX(J74:J84))</f>
        <v>3</v>
      </c>
      <c r="O74" s="113"/>
      <c r="P74" s="115">
        <f t="shared" si="0"/>
        <v>4</v>
      </c>
      <c r="Q74" s="115">
        <f t="shared" si="1"/>
        <v>4</v>
      </c>
      <c r="R74" s="116" t="str">
        <f t="shared" si="2"/>
        <v>Alto</v>
      </c>
      <c r="S74" s="113" t="str">
        <f t="shared" si="3"/>
        <v>Quinzenal</v>
      </c>
      <c r="T74" s="26"/>
      <c r="U74" s="26"/>
      <c r="V74" s="26"/>
      <c r="W74" s="26"/>
      <c r="X74" s="26"/>
      <c r="Y74" s="26"/>
      <c r="Z74" s="26"/>
    </row>
    <row r="75" spans="1:26" ht="12" customHeight="1">
      <c r="A75" s="74" t="s">
        <v>26</v>
      </c>
      <c r="B75" s="74"/>
      <c r="C75" s="74"/>
      <c r="D75" s="75"/>
      <c r="E75" s="75"/>
      <c r="F75" s="74" t="s">
        <v>50</v>
      </c>
      <c r="G75" s="74" t="s">
        <v>53</v>
      </c>
      <c r="H75" s="74" t="s">
        <v>90</v>
      </c>
      <c r="I75" s="74" t="s">
        <v>67</v>
      </c>
      <c r="J75" s="74">
        <v>3</v>
      </c>
      <c r="K75" s="76"/>
      <c r="L75" s="77"/>
      <c r="M75" s="122" t="str">
        <f>IF(L75="KG",
IF(K75&lt;&gt;"",IF(K75&lt;='Classificação VP'!$E$28, 1, IF(K75&lt;='Classificação VP'!$E$29, 2, 3)),""),
IF(K75&lt;&gt;"",IF(K75&lt;='Classificação VP'!$E$31, 1, IF(K75&lt;='Classificação VP'!$E$32, 2, 3)),""))</f>
        <v/>
      </c>
      <c r="N75" s="123"/>
      <c r="O75" s="123"/>
      <c r="P75" s="124">
        <f t="shared" si="0"/>
        <v>4</v>
      </c>
      <c r="Q75" s="124">
        <f t="shared" si="1"/>
        <v>4</v>
      </c>
      <c r="R75" s="122" t="str">
        <f t="shared" si="2"/>
        <v>Alto</v>
      </c>
      <c r="S75" s="123" t="str">
        <f t="shared" si="3"/>
        <v>Quinzenal</v>
      </c>
      <c r="T75" s="26"/>
      <c r="U75" s="26"/>
      <c r="V75" s="26"/>
      <c r="W75" s="26"/>
      <c r="X75" s="26"/>
      <c r="Y75" s="26"/>
      <c r="Z75" s="26"/>
    </row>
    <row r="76" spans="1:26" ht="12" customHeight="1">
      <c r="A76" s="74" t="s">
        <v>26</v>
      </c>
      <c r="B76" s="74"/>
      <c r="C76" s="74"/>
      <c r="D76" s="75"/>
      <c r="E76" s="75"/>
      <c r="F76" s="74" t="s">
        <v>50</v>
      </c>
      <c r="G76" s="74" t="s">
        <v>53</v>
      </c>
      <c r="H76" s="74" t="s">
        <v>68</v>
      </c>
      <c r="I76" s="74" t="s">
        <v>67</v>
      </c>
      <c r="J76" s="74">
        <v>3</v>
      </c>
      <c r="K76" s="76"/>
      <c r="L76" s="77"/>
      <c r="M76" s="122" t="str">
        <f>IF(L76="KG",
IF(K76&lt;&gt;"",IF(K76&lt;='Classificação VP'!$E$28, 1, IF(K76&lt;='Classificação VP'!$E$29, 2, 3)),""),
IF(K76&lt;&gt;"",IF(K76&lt;='Classificação VP'!$E$31, 1, IF(K76&lt;='Classificação VP'!$E$32, 2, 3)),""))</f>
        <v/>
      </c>
      <c r="N76" s="123"/>
      <c r="O76" s="123"/>
      <c r="P76" s="124">
        <f t="shared" si="0"/>
        <v>4</v>
      </c>
      <c r="Q76" s="124">
        <f t="shared" si="1"/>
        <v>4</v>
      </c>
      <c r="R76" s="122" t="str">
        <f t="shared" si="2"/>
        <v>Alto</v>
      </c>
      <c r="S76" s="123" t="str">
        <f t="shared" si="3"/>
        <v>Quinzenal</v>
      </c>
      <c r="T76" s="26"/>
      <c r="U76" s="26"/>
      <c r="V76" s="26"/>
      <c r="W76" s="26"/>
      <c r="X76" s="26"/>
      <c r="Y76" s="26"/>
      <c r="Z76" s="26"/>
    </row>
    <row r="77" spans="1:26" ht="12" customHeight="1">
      <c r="A77" s="74" t="s">
        <v>26</v>
      </c>
      <c r="B77" s="74"/>
      <c r="C77" s="74"/>
      <c r="D77" s="75"/>
      <c r="E77" s="75"/>
      <c r="F77" s="74" t="s">
        <v>50</v>
      </c>
      <c r="G77" s="74" t="s">
        <v>53</v>
      </c>
      <c r="H77" s="74" t="s">
        <v>91</v>
      </c>
      <c r="I77" s="74" t="s">
        <v>67</v>
      </c>
      <c r="J77" s="74">
        <v>3</v>
      </c>
      <c r="K77" s="76"/>
      <c r="L77" s="77"/>
      <c r="M77" s="122" t="str">
        <f>IF(L77="KG",
IF(K77&lt;&gt;"",IF(K77&lt;='Classificação VP'!$E$28, 1, IF(K77&lt;='Classificação VP'!$E$29, 2, 3)),""),
IF(K77&lt;&gt;"",IF(K77&lt;='Classificação VP'!$E$31, 1, IF(K77&lt;='Classificação VP'!$E$32, 2, 3)),""))</f>
        <v/>
      </c>
      <c r="N77" s="123"/>
      <c r="O77" s="123"/>
      <c r="P77" s="124">
        <f t="shared" si="0"/>
        <v>4</v>
      </c>
      <c r="Q77" s="124">
        <f t="shared" si="1"/>
        <v>4</v>
      </c>
      <c r="R77" s="122" t="str">
        <f t="shared" si="2"/>
        <v>Alto</v>
      </c>
      <c r="S77" s="123" t="str">
        <f t="shared" si="3"/>
        <v>Quinzenal</v>
      </c>
      <c r="T77" s="26"/>
      <c r="U77" s="26"/>
      <c r="V77" s="26"/>
      <c r="W77" s="26"/>
      <c r="X77" s="26"/>
      <c r="Y77" s="26"/>
      <c r="Z77" s="26"/>
    </row>
    <row r="78" spans="1:26" ht="12" customHeight="1">
      <c r="A78" s="74" t="s">
        <v>26</v>
      </c>
      <c r="B78" s="74"/>
      <c r="C78" s="74"/>
      <c r="D78" s="75"/>
      <c r="E78" s="75"/>
      <c r="F78" s="74" t="s">
        <v>50</v>
      </c>
      <c r="G78" s="74" t="s">
        <v>53</v>
      </c>
      <c r="H78" s="74" t="s">
        <v>93</v>
      </c>
      <c r="I78" s="74" t="s">
        <v>67</v>
      </c>
      <c r="J78" s="74">
        <v>3</v>
      </c>
      <c r="K78" s="76"/>
      <c r="L78" s="77"/>
      <c r="M78" s="122" t="str">
        <f>IF(L78="KG",
IF(K78&lt;&gt;"",IF(K78&lt;='Classificação VP'!$E$28, 1, IF(K78&lt;='Classificação VP'!$E$29, 2, 3)),""),
IF(K78&lt;&gt;"",IF(K78&lt;='Classificação VP'!$E$31, 1, IF(K78&lt;='Classificação VP'!$E$32, 2, 3)),""))</f>
        <v/>
      </c>
      <c r="N78" s="123"/>
      <c r="O78" s="123"/>
      <c r="P78" s="124">
        <f t="shared" si="0"/>
        <v>4</v>
      </c>
      <c r="Q78" s="124">
        <f t="shared" si="1"/>
        <v>4</v>
      </c>
      <c r="R78" s="122" t="str">
        <f t="shared" si="2"/>
        <v>Alto</v>
      </c>
      <c r="S78" s="123" t="str">
        <f t="shared" si="3"/>
        <v>Quinzenal</v>
      </c>
      <c r="T78" s="26"/>
      <c r="U78" s="26"/>
      <c r="V78" s="26"/>
      <c r="W78" s="26"/>
      <c r="X78" s="26"/>
      <c r="Y78" s="26"/>
      <c r="Z78" s="26"/>
    </row>
    <row r="79" spans="1:26" ht="12" customHeight="1">
      <c r="A79" s="74" t="s">
        <v>26</v>
      </c>
      <c r="B79" s="74"/>
      <c r="C79" s="74"/>
      <c r="D79" s="75"/>
      <c r="E79" s="75"/>
      <c r="F79" s="74" t="s">
        <v>50</v>
      </c>
      <c r="G79" s="74" t="s">
        <v>53</v>
      </c>
      <c r="H79" s="74" t="s">
        <v>76</v>
      </c>
      <c r="I79" s="74" t="s">
        <v>77</v>
      </c>
      <c r="J79" s="74">
        <v>3</v>
      </c>
      <c r="K79" s="76"/>
      <c r="L79" s="77"/>
      <c r="M79" s="122" t="str">
        <f>IF(L79="KG",
IF(K79&lt;&gt;"",IF(K79&lt;='Classificação VP'!$E$28, 1, IF(K79&lt;='Classificação VP'!$E$29, 2, 3)),""),
IF(K79&lt;&gt;"",IF(K79&lt;='Classificação VP'!$E$31, 1, IF(K79&lt;='Classificação VP'!$E$32, 2, 3)),""))</f>
        <v/>
      </c>
      <c r="N79" s="123"/>
      <c r="O79" s="123"/>
      <c r="P79" s="124">
        <f t="shared" si="0"/>
        <v>4</v>
      </c>
      <c r="Q79" s="124">
        <f t="shared" si="1"/>
        <v>4</v>
      </c>
      <c r="R79" s="122" t="str">
        <f t="shared" si="2"/>
        <v>Alto</v>
      </c>
      <c r="S79" s="123" t="str">
        <f t="shared" si="3"/>
        <v>Quinzenal</v>
      </c>
      <c r="T79" s="26"/>
      <c r="U79" s="26"/>
      <c r="V79" s="26"/>
      <c r="W79" s="26"/>
      <c r="X79" s="26"/>
      <c r="Y79" s="26"/>
      <c r="Z79" s="26"/>
    </row>
    <row r="80" spans="1:26" ht="12" customHeight="1">
      <c r="A80" s="74" t="s">
        <v>26</v>
      </c>
      <c r="B80" s="74"/>
      <c r="C80" s="74"/>
      <c r="D80" s="75"/>
      <c r="E80" s="75"/>
      <c r="F80" s="74" t="s">
        <v>50</v>
      </c>
      <c r="G80" s="74" t="s">
        <v>53</v>
      </c>
      <c r="H80" s="74" t="s">
        <v>61</v>
      </c>
      <c r="I80" s="74" t="s">
        <v>61</v>
      </c>
      <c r="J80" s="74">
        <v>2</v>
      </c>
      <c r="K80" s="76"/>
      <c r="L80" s="77"/>
      <c r="M80" s="122" t="str">
        <f>IF(L80="KG",
IF(K80&lt;&gt;"",IF(K80&lt;='Classificação VP'!$E$28, 1, IF(K80&lt;='Classificação VP'!$E$29, 2, 3)),""),
IF(K80&lt;&gt;"",IF(K80&lt;='Classificação VP'!$E$31, 1, IF(K80&lt;='Classificação VP'!$E$32, 2, 3)),""))</f>
        <v/>
      </c>
      <c r="N80" s="123"/>
      <c r="O80" s="123"/>
      <c r="P80" s="124">
        <f t="shared" si="0"/>
        <v>4</v>
      </c>
      <c r="Q80" s="124">
        <f t="shared" si="1"/>
        <v>4</v>
      </c>
      <c r="R80" s="122" t="str">
        <f t="shared" si="2"/>
        <v>Alto</v>
      </c>
      <c r="S80" s="123" t="str">
        <f t="shared" si="3"/>
        <v>Quinzenal</v>
      </c>
      <c r="T80" s="26"/>
      <c r="U80" s="26"/>
      <c r="V80" s="26"/>
      <c r="W80" s="26"/>
      <c r="X80" s="26"/>
      <c r="Y80" s="26"/>
      <c r="Z80" s="26"/>
    </row>
    <row r="81" spans="1:26" ht="12" customHeight="1">
      <c r="A81" s="125" t="s">
        <v>26</v>
      </c>
      <c r="B81" s="125"/>
      <c r="C81" s="125"/>
      <c r="D81" s="126"/>
      <c r="E81" s="126"/>
      <c r="F81" s="125" t="s">
        <v>50</v>
      </c>
      <c r="G81" s="125" t="s">
        <v>53</v>
      </c>
      <c r="H81" s="125" t="s">
        <v>87</v>
      </c>
      <c r="I81" s="125" t="s">
        <v>88</v>
      </c>
      <c r="J81" s="125">
        <v>2</v>
      </c>
      <c r="K81" s="127"/>
      <c r="L81" s="77"/>
      <c r="M81" s="122" t="str">
        <f>IF(L81="KG",
IF(K81&lt;&gt;"",IF(K81&lt;='Classificação VP'!$E$28, 1, IF(K81&lt;='Classificação VP'!$E$29, 2, 3)),""),
IF(K81&lt;&gt;"",IF(K81&lt;='Classificação VP'!$E$31, 1, IF(K81&lt;='Classificação VP'!$E$32, 2, 3)),""))</f>
        <v/>
      </c>
      <c r="N81" s="123"/>
      <c r="O81" s="123"/>
      <c r="P81" s="124">
        <f t="shared" si="0"/>
        <v>4</v>
      </c>
      <c r="Q81" s="124">
        <f t="shared" si="1"/>
        <v>4</v>
      </c>
      <c r="R81" s="122" t="str">
        <f t="shared" si="2"/>
        <v>Alto</v>
      </c>
      <c r="S81" s="123" t="str">
        <f t="shared" si="3"/>
        <v>Quinzenal</v>
      </c>
      <c r="T81" s="26"/>
      <c r="U81" s="26"/>
      <c r="V81" s="26"/>
      <c r="W81" s="26"/>
      <c r="X81" s="26"/>
      <c r="Y81" s="26"/>
      <c r="Z81" s="26"/>
    </row>
    <row r="82" spans="1:26" ht="12" customHeight="1">
      <c r="A82" s="74" t="s">
        <v>26</v>
      </c>
      <c r="B82" s="74"/>
      <c r="C82" s="74"/>
      <c r="D82" s="75"/>
      <c r="E82" s="75"/>
      <c r="F82" s="74" t="s">
        <v>50</v>
      </c>
      <c r="G82" s="74" t="s">
        <v>53</v>
      </c>
      <c r="H82" s="74" t="s">
        <v>86</v>
      </c>
      <c r="I82" s="74" t="s">
        <v>75</v>
      </c>
      <c r="J82" s="74">
        <v>3</v>
      </c>
      <c r="K82" s="76"/>
      <c r="L82" s="77"/>
      <c r="M82" s="122" t="str">
        <f>IF(L82="KG",
IF(K82&lt;&gt;"",IF(K82&lt;='Classificação VP'!$E$28, 1, IF(K82&lt;='Classificação VP'!$E$29, 2, 3)),""),
IF(K82&lt;&gt;"",IF(K82&lt;='Classificação VP'!$E$31, 1, IF(K82&lt;='Classificação VP'!$E$32, 2, 3)),""))</f>
        <v/>
      </c>
      <c r="N82" s="123"/>
      <c r="O82" s="123"/>
      <c r="P82" s="124">
        <f t="shared" si="0"/>
        <v>4</v>
      </c>
      <c r="Q82" s="124">
        <f t="shared" si="1"/>
        <v>4</v>
      </c>
      <c r="R82" s="122" t="str">
        <f t="shared" si="2"/>
        <v>Alto</v>
      </c>
      <c r="S82" s="123" t="str">
        <f t="shared" si="3"/>
        <v>Quinzenal</v>
      </c>
      <c r="T82" s="26"/>
      <c r="U82" s="26"/>
      <c r="V82" s="26"/>
      <c r="W82" s="26"/>
      <c r="X82" s="26"/>
      <c r="Y82" s="26"/>
      <c r="Z82" s="26"/>
    </row>
    <row r="83" spans="1:26" ht="12" customHeight="1">
      <c r="A83" s="74" t="s">
        <v>26</v>
      </c>
      <c r="B83" s="74"/>
      <c r="C83" s="74"/>
      <c r="D83" s="75"/>
      <c r="E83" s="75"/>
      <c r="F83" s="74" t="s">
        <v>50</v>
      </c>
      <c r="G83" s="74" t="s">
        <v>53</v>
      </c>
      <c r="H83" s="74" t="s">
        <v>58</v>
      </c>
      <c r="I83" s="74" t="s">
        <v>55</v>
      </c>
      <c r="J83" s="74">
        <v>2</v>
      </c>
      <c r="K83" s="76"/>
      <c r="L83" s="77"/>
      <c r="M83" s="122" t="str">
        <f>IF(L83="KG",
IF(K83&lt;&gt;"",IF(K83&lt;='Classificação VP'!$E$28, 1, IF(K83&lt;='Classificação VP'!$E$29, 2, 3)),""),
IF(K83&lt;&gt;"",IF(K83&lt;='Classificação VP'!$E$31, 1, IF(K83&lt;='Classificação VP'!$E$32, 2, 3)),""))</f>
        <v/>
      </c>
      <c r="N83" s="123"/>
      <c r="O83" s="123"/>
      <c r="P83" s="124">
        <f t="shared" si="0"/>
        <v>4</v>
      </c>
      <c r="Q83" s="124">
        <f t="shared" si="1"/>
        <v>4</v>
      </c>
      <c r="R83" s="122" t="str">
        <f t="shared" si="2"/>
        <v>Alto</v>
      </c>
      <c r="S83" s="123" t="str">
        <f t="shared" si="3"/>
        <v>Quinzenal</v>
      </c>
      <c r="T83" s="26"/>
      <c r="U83" s="26"/>
      <c r="V83" s="26"/>
      <c r="W83" s="26"/>
      <c r="X83" s="26"/>
      <c r="Y83" s="26"/>
      <c r="Z83" s="26"/>
    </row>
    <row r="84" spans="1:26" ht="12" customHeight="1">
      <c r="A84" s="74" t="s">
        <v>26</v>
      </c>
      <c r="B84" s="74"/>
      <c r="C84" s="74"/>
      <c r="D84" s="75"/>
      <c r="E84" s="75"/>
      <c r="F84" s="74" t="s">
        <v>50</v>
      </c>
      <c r="G84" s="74" t="s">
        <v>53</v>
      </c>
      <c r="H84" s="74" t="s">
        <v>54</v>
      </c>
      <c r="I84" s="74" t="s">
        <v>55</v>
      </c>
      <c r="J84" s="74">
        <v>2</v>
      </c>
      <c r="K84" s="76"/>
      <c r="L84" s="77"/>
      <c r="M84" s="118" t="str">
        <f>IF(L84="KG",
IF(K84&lt;&gt;"",IF(K84&lt;='Classificação VP'!$E$28, 1, IF(K84&lt;='Classificação VP'!$E$29, 2, 3)),""),
IF(K84&lt;&gt;"",IF(K84&lt;='Classificação VP'!$E$31, 1, IF(K84&lt;='Classificação VP'!$E$32, 2, 3)),""))</f>
        <v/>
      </c>
      <c r="N84" s="119"/>
      <c r="O84" s="119"/>
      <c r="P84" s="120">
        <f t="shared" si="0"/>
        <v>4</v>
      </c>
      <c r="Q84" s="120">
        <f t="shared" si="1"/>
        <v>4</v>
      </c>
      <c r="R84" s="118" t="str">
        <f t="shared" si="2"/>
        <v>Alto</v>
      </c>
      <c r="S84" s="119" t="str">
        <f t="shared" si="3"/>
        <v>Quinzenal</v>
      </c>
      <c r="T84" s="26"/>
      <c r="U84" s="26"/>
      <c r="V84" s="26"/>
      <c r="W84" s="26"/>
      <c r="X84" s="26"/>
      <c r="Y84" s="26"/>
      <c r="Z84" s="26"/>
    </row>
    <row r="85" spans="1:26" ht="12" customHeight="1">
      <c r="A85" s="125" t="s">
        <v>26</v>
      </c>
      <c r="B85" s="125"/>
      <c r="C85" s="125"/>
      <c r="D85" s="126"/>
      <c r="E85" s="126"/>
      <c r="F85" s="125" t="s">
        <v>50</v>
      </c>
      <c r="G85" s="125" t="s">
        <v>53</v>
      </c>
      <c r="H85" s="125" t="s">
        <v>89</v>
      </c>
      <c r="I85" s="125" t="s">
        <v>67</v>
      </c>
      <c r="J85" s="125">
        <v>3</v>
      </c>
      <c r="K85" s="128"/>
      <c r="L85" s="70" t="s">
        <v>31</v>
      </c>
      <c r="M85" s="71" t="str">
        <f>IF(L85="KG",
IF(K85&lt;&gt;"",IF(K85&lt;='Classificação VP'!$E$28, 1, IF(K85&lt;='Classificação VP'!$E$29, 2, 3)),""),
IF(K85&lt;&gt;"",IF(K85&lt;='Classificação VP'!$E$31, 1, IF(K85&lt;='Classificação VP'!$E$32, 2, 3)),""))</f>
        <v/>
      </c>
      <c r="N85" s="67">
        <f t="shared" ref="N85:N86" si="4">IF(MAX(J85)&lt;=0,"RP não definido",MAX(J85))</f>
        <v>3</v>
      </c>
      <c r="O85" s="67"/>
      <c r="P85" s="73">
        <f t="shared" si="0"/>
        <v>4</v>
      </c>
      <c r="Q85" s="73">
        <f t="shared" si="1"/>
        <v>4</v>
      </c>
      <c r="R85" s="63" t="str">
        <f t="shared" si="2"/>
        <v>Alto</v>
      </c>
      <c r="S85" s="67" t="str">
        <f t="shared" si="3"/>
        <v>Quinzenal</v>
      </c>
      <c r="T85" s="26"/>
      <c r="U85" s="26"/>
      <c r="V85" s="26"/>
      <c r="W85" s="26"/>
      <c r="X85" s="26"/>
      <c r="Y85" s="26"/>
      <c r="Z85" s="26"/>
    </row>
    <row r="86" spans="1:26" ht="12" customHeight="1">
      <c r="A86" s="125" t="s">
        <v>26</v>
      </c>
      <c r="B86" s="125"/>
      <c r="C86" s="125"/>
      <c r="D86" s="126"/>
      <c r="E86" s="126"/>
      <c r="F86" s="125" t="s">
        <v>50</v>
      </c>
      <c r="G86" s="125" t="s">
        <v>53</v>
      </c>
      <c r="H86" s="125" t="s">
        <v>58</v>
      </c>
      <c r="I86" s="125" t="s">
        <v>55</v>
      </c>
      <c r="J86" s="125">
        <v>2</v>
      </c>
      <c r="K86" s="76"/>
      <c r="L86" s="77" t="s">
        <v>47</v>
      </c>
      <c r="M86" s="129" t="str">
        <f>IF(L86="KG",
IF(K86&lt;&gt;"",IF(K86&lt;='Classificação VP'!$E$28, 1, IF(K86&lt;='Classificação VP'!$E$29, 2, 3)),""),
IF(K86&lt;&gt;"",IF(K86&lt;='Classificação VP'!$E$31, 1, IF(K86&lt;='Classificação VP'!$E$32, 2, 3)),""))</f>
        <v/>
      </c>
      <c r="N86" s="74">
        <f t="shared" si="4"/>
        <v>2</v>
      </c>
      <c r="O86" s="74"/>
      <c r="P86" s="78">
        <f t="shared" si="0"/>
        <v>4</v>
      </c>
      <c r="Q86" s="78">
        <f t="shared" si="1"/>
        <v>4</v>
      </c>
      <c r="R86" s="64" t="str">
        <f t="shared" si="2"/>
        <v>Alto</v>
      </c>
      <c r="S86" s="74" t="str">
        <f t="shared" si="3"/>
        <v>Quinzenal</v>
      </c>
      <c r="T86" s="26"/>
      <c r="U86" s="26"/>
      <c r="V86" s="26"/>
      <c r="W86" s="26"/>
      <c r="X86" s="26"/>
      <c r="Y86" s="26"/>
      <c r="Z86" s="26"/>
    </row>
    <row r="87" spans="1:26" ht="12" customHeight="1">
      <c r="A87" s="125" t="s">
        <v>26</v>
      </c>
      <c r="B87" s="125"/>
      <c r="C87" s="125"/>
      <c r="D87" s="125"/>
      <c r="E87" s="126"/>
      <c r="F87" s="125" t="s">
        <v>50</v>
      </c>
      <c r="G87" s="125" t="s">
        <v>104</v>
      </c>
      <c r="H87" s="125" t="s">
        <v>69</v>
      </c>
      <c r="I87" s="125" t="s">
        <v>67</v>
      </c>
      <c r="J87" s="125">
        <v>3</v>
      </c>
      <c r="K87" s="130"/>
      <c r="L87" s="70" t="s">
        <v>31</v>
      </c>
      <c r="M87" s="131" t="str">
        <f>IF(L87="KG",
IF(K87&lt;&gt;"",IF(K87&lt;='Classificação VP'!$E$28, 1, IF(K87&lt;='Classificação VP'!$E$29, 2, 3)),""),
IF(K87&lt;&gt;"",IF(K87&lt;='Classificação VP'!$E$31, 1, IF(K87&lt;='Classificação VP'!$E$32, 2, 3)),""))</f>
        <v/>
      </c>
      <c r="N87" s="132">
        <f>IF(MAX(J87:J88)&lt;=0,"RP não definido",MAX(J87:J88))</f>
        <v>3</v>
      </c>
      <c r="O87" s="132"/>
      <c r="P87" s="133">
        <f t="shared" si="0"/>
        <v>4</v>
      </c>
      <c r="Q87" s="133">
        <f t="shared" si="1"/>
        <v>4</v>
      </c>
      <c r="R87" s="131" t="str">
        <f t="shared" si="2"/>
        <v>Alto</v>
      </c>
      <c r="S87" s="132" t="str">
        <f t="shared" si="3"/>
        <v>Quinzenal</v>
      </c>
      <c r="T87" s="26"/>
      <c r="U87" s="26"/>
      <c r="V87" s="26"/>
      <c r="W87" s="26"/>
      <c r="X87" s="26"/>
      <c r="Y87" s="26"/>
      <c r="Z87" s="26"/>
    </row>
    <row r="88" spans="1:26" ht="12" customHeight="1">
      <c r="A88" s="125" t="s">
        <v>26</v>
      </c>
      <c r="B88" s="125"/>
      <c r="C88" s="125"/>
      <c r="D88" s="125"/>
      <c r="E88" s="126"/>
      <c r="F88" s="125" t="s">
        <v>50</v>
      </c>
      <c r="G88" s="125" t="s">
        <v>104</v>
      </c>
      <c r="H88" s="125" t="s">
        <v>90</v>
      </c>
      <c r="I88" s="125" t="s">
        <v>67</v>
      </c>
      <c r="J88" s="125">
        <v>3</v>
      </c>
      <c r="K88" s="130"/>
      <c r="L88" s="70"/>
      <c r="M88" s="134" t="str">
        <f>IF(L88="KG",
IF(K88&lt;&gt;"",IF(K88&lt;='Classificação VP'!$E$28, 1, IF(K88&lt;='Classificação VP'!$E$29, 2, 3)),""),
IF(K88&lt;&gt;"",IF(K88&lt;='Classificação VP'!$E$31, 1, IF(K88&lt;='Classificação VP'!$E$32, 2, 3)),""))</f>
        <v/>
      </c>
      <c r="N88" s="135"/>
      <c r="O88" s="135"/>
      <c r="P88" s="136">
        <f t="shared" si="0"/>
        <v>4</v>
      </c>
      <c r="Q88" s="136">
        <f t="shared" si="1"/>
        <v>4</v>
      </c>
      <c r="R88" s="134" t="str">
        <f t="shared" si="2"/>
        <v>Alto</v>
      </c>
      <c r="S88" s="135" t="str">
        <f t="shared" si="3"/>
        <v>Quinzenal</v>
      </c>
      <c r="T88" s="26"/>
      <c r="U88" s="26"/>
      <c r="V88" s="26"/>
      <c r="W88" s="26"/>
      <c r="X88" s="26"/>
      <c r="Y88" s="26"/>
      <c r="Z88" s="26"/>
    </row>
    <row r="89" spans="1:26" ht="12" customHeight="1">
      <c r="A89" s="125" t="s">
        <v>26</v>
      </c>
      <c r="B89" s="125"/>
      <c r="C89" s="125"/>
      <c r="D89" s="125"/>
      <c r="E89" s="125"/>
      <c r="F89" s="125" t="s">
        <v>50</v>
      </c>
      <c r="G89" s="125" t="s">
        <v>104</v>
      </c>
      <c r="H89" s="125" t="s">
        <v>89</v>
      </c>
      <c r="I89" s="125" t="s">
        <v>67</v>
      </c>
      <c r="J89" s="125">
        <v>3</v>
      </c>
      <c r="K89" s="130"/>
      <c r="L89" s="70" t="s">
        <v>31</v>
      </c>
      <c r="M89" s="71" t="str">
        <f>IF(L89="KG",
IF(K89&lt;&gt;"",IF(K89&lt;='Classificação VP'!$E$28, 1, IF(K89&lt;='Classificação VP'!$E$29, 2, 3)),""),
IF(K89&lt;&gt;"",IF(K89&lt;='Classificação VP'!$E$31, 1, IF(K89&lt;='Classificação VP'!$E$32, 2, 3)),""))</f>
        <v/>
      </c>
      <c r="N89" s="67">
        <f t="shared" ref="N89:N91" si="5">IF(MAX(J89)&lt;=0,"RP não definido",MAX(J89))</f>
        <v>3</v>
      </c>
      <c r="O89" s="67"/>
      <c r="P89" s="73">
        <f t="shared" si="0"/>
        <v>4</v>
      </c>
      <c r="Q89" s="73">
        <f t="shared" si="1"/>
        <v>4</v>
      </c>
      <c r="R89" s="63" t="str">
        <f t="shared" si="2"/>
        <v>Alto</v>
      </c>
      <c r="S89" s="67" t="str">
        <f t="shared" si="3"/>
        <v>Quinzenal</v>
      </c>
      <c r="T89" s="26"/>
      <c r="U89" s="26"/>
      <c r="V89" s="26"/>
      <c r="W89" s="26"/>
      <c r="X89" s="26"/>
      <c r="Y89" s="26"/>
      <c r="Z89" s="26"/>
    </row>
    <row r="90" spans="1:26" ht="12" customHeight="1">
      <c r="A90" s="125" t="s">
        <v>26</v>
      </c>
      <c r="B90" s="125"/>
      <c r="C90" s="125"/>
      <c r="D90" s="125"/>
      <c r="E90" s="125"/>
      <c r="F90" s="125" t="s">
        <v>50</v>
      </c>
      <c r="G90" s="125" t="s">
        <v>104</v>
      </c>
      <c r="H90" s="125" t="s">
        <v>89</v>
      </c>
      <c r="I90" s="125" t="s">
        <v>67</v>
      </c>
      <c r="J90" s="125">
        <v>3</v>
      </c>
      <c r="K90" s="76"/>
      <c r="L90" s="77" t="s">
        <v>47</v>
      </c>
      <c r="M90" s="129" t="str">
        <f>IF(L90="KG",
IF(K90&lt;&gt;"",IF(K90&lt;='Classificação VP'!$E$28, 1, IF(K90&lt;='Classificação VP'!$E$29, 2, 3)),""),
IF(K90&lt;&gt;"",IF(K90&lt;='Classificação VP'!$E$31, 1, IF(K90&lt;='Classificação VP'!$E$32, 2, 3)),""))</f>
        <v/>
      </c>
      <c r="N90" s="74">
        <f t="shared" si="5"/>
        <v>3</v>
      </c>
      <c r="O90" s="74"/>
      <c r="P90" s="78">
        <f t="shared" si="0"/>
        <v>4</v>
      </c>
      <c r="Q90" s="78">
        <f t="shared" si="1"/>
        <v>4</v>
      </c>
      <c r="R90" s="64" t="str">
        <f t="shared" si="2"/>
        <v>Alto</v>
      </c>
      <c r="S90" s="74" t="str">
        <f t="shared" si="3"/>
        <v>Quinzenal</v>
      </c>
      <c r="T90" s="26"/>
      <c r="U90" s="26"/>
      <c r="V90" s="26"/>
      <c r="W90" s="26"/>
      <c r="X90" s="26"/>
      <c r="Y90" s="26"/>
      <c r="Z90" s="26"/>
    </row>
    <row r="91" spans="1:26" ht="12" customHeight="1">
      <c r="A91" s="125" t="s">
        <v>26</v>
      </c>
      <c r="B91" s="125"/>
      <c r="C91" s="125"/>
      <c r="D91" s="125"/>
      <c r="E91" s="125"/>
      <c r="F91" s="125" t="s">
        <v>50</v>
      </c>
      <c r="G91" s="125" t="s">
        <v>51</v>
      </c>
      <c r="H91" s="125" t="s">
        <v>79</v>
      </c>
      <c r="I91" s="125" t="s">
        <v>80</v>
      </c>
      <c r="J91" s="125">
        <v>2</v>
      </c>
      <c r="K91" s="76"/>
      <c r="L91" s="77" t="s">
        <v>31</v>
      </c>
      <c r="M91" s="129" t="str">
        <f>IF(L91="KG",
IF(K91&lt;&gt;"",IF(K91&lt;='Classificação VP'!$E$28, 1, IF(K91&lt;='Classificação VP'!$E$29, 2, 3)),""),
IF(K91&lt;&gt;"",IF(K91&lt;='Classificação VP'!$E$31, 1, IF(K91&lt;='Classificação VP'!$E$32, 2, 3)),""))</f>
        <v/>
      </c>
      <c r="N91" s="74">
        <f t="shared" si="5"/>
        <v>2</v>
      </c>
      <c r="O91" s="74"/>
      <c r="P91" s="78">
        <f t="shared" si="0"/>
        <v>4</v>
      </c>
      <c r="Q91" s="78">
        <f t="shared" si="1"/>
        <v>4</v>
      </c>
      <c r="R91" s="64" t="str">
        <f t="shared" si="2"/>
        <v>Alto</v>
      </c>
      <c r="S91" s="74" t="str">
        <f t="shared" si="3"/>
        <v>Quinzenal</v>
      </c>
      <c r="T91" s="26"/>
      <c r="U91" s="26"/>
      <c r="V91" s="26"/>
      <c r="W91" s="26"/>
      <c r="X91" s="26"/>
      <c r="Y91" s="26"/>
      <c r="Z91" s="26"/>
    </row>
    <row r="92" spans="1:26" ht="12" customHeight="1">
      <c r="A92" s="125" t="s">
        <v>26</v>
      </c>
      <c r="B92" s="125"/>
      <c r="C92" s="125"/>
      <c r="D92" s="125"/>
      <c r="E92" s="125"/>
      <c r="F92" s="125" t="s">
        <v>50</v>
      </c>
      <c r="G92" s="125" t="s">
        <v>53</v>
      </c>
      <c r="H92" s="125" t="s">
        <v>89</v>
      </c>
      <c r="I92" s="125" t="s">
        <v>67</v>
      </c>
      <c r="J92" s="125">
        <v>3</v>
      </c>
      <c r="K92" s="106"/>
      <c r="L92" s="88" t="s">
        <v>47</v>
      </c>
      <c r="M92" s="97" t="str">
        <f>IF(L92="KG",
IF(K92&lt;&gt;"",IF(K92&lt;='Classificação VP'!$E$28, 1, IF(K92&lt;='Classificação VP'!$E$29, 2, 3)),""),
IF(K92&lt;&gt;"",IF(K92&lt;='Classificação VP'!$E$31, 1, IF(K92&lt;='Classificação VP'!$E$32, 2, 3)),""))</f>
        <v/>
      </c>
      <c r="N92" s="98">
        <f>IF(MAX(J92:J100)&lt;=0,"RP não definido",MAX(J92:J100))</f>
        <v>3</v>
      </c>
      <c r="O92" s="98"/>
      <c r="P92" s="96">
        <f t="shared" si="0"/>
        <v>4</v>
      </c>
      <c r="Q92" s="96">
        <f t="shared" si="1"/>
        <v>4</v>
      </c>
      <c r="R92" s="97" t="str">
        <f t="shared" si="2"/>
        <v>Alto</v>
      </c>
      <c r="S92" s="98" t="str">
        <f t="shared" si="3"/>
        <v>Quinzenal</v>
      </c>
      <c r="T92" s="26"/>
      <c r="U92" s="26"/>
      <c r="V92" s="26"/>
      <c r="W92" s="26"/>
      <c r="X92" s="26"/>
      <c r="Y92" s="26"/>
      <c r="Z92" s="26"/>
    </row>
    <row r="93" spans="1:26" ht="12" customHeight="1">
      <c r="A93" s="85" t="s">
        <v>26</v>
      </c>
      <c r="B93" s="85"/>
      <c r="C93" s="85"/>
      <c r="D93" s="85"/>
      <c r="E93" s="85"/>
      <c r="F93" s="85" t="s">
        <v>50</v>
      </c>
      <c r="G93" s="85" t="s">
        <v>53</v>
      </c>
      <c r="H93" s="85" t="s">
        <v>90</v>
      </c>
      <c r="I93" s="85" t="s">
        <v>67</v>
      </c>
      <c r="J93" s="85">
        <v>3</v>
      </c>
      <c r="K93" s="106"/>
      <c r="L93" s="88"/>
      <c r="M93" s="104" t="str">
        <f>IF(L93="KG",
IF(K93&lt;&gt;"",IF(K93&lt;='Classificação VP'!$E$28, 1, IF(K93&lt;='Classificação VP'!$E$29, 2, 3)),""),
IF(K93&lt;&gt;"",IF(K93&lt;='Classificação VP'!$E$31, 1, IF(K93&lt;='Classificação VP'!$E$32, 2, 3)),""))</f>
        <v/>
      </c>
      <c r="N93" s="105"/>
      <c r="O93" s="105"/>
      <c r="P93" s="103">
        <f t="shared" si="0"/>
        <v>4</v>
      </c>
      <c r="Q93" s="103">
        <f t="shared" si="1"/>
        <v>4</v>
      </c>
      <c r="R93" s="104" t="str">
        <f t="shared" si="2"/>
        <v>Alto</v>
      </c>
      <c r="S93" s="105" t="str">
        <f t="shared" si="3"/>
        <v>Quinzenal</v>
      </c>
      <c r="T93" s="26"/>
      <c r="U93" s="26"/>
      <c r="V93" s="26"/>
      <c r="W93" s="26"/>
      <c r="X93" s="26"/>
      <c r="Y93" s="26"/>
      <c r="Z93" s="26"/>
    </row>
    <row r="94" spans="1:26" ht="12" customHeight="1">
      <c r="A94" s="85" t="s">
        <v>26</v>
      </c>
      <c r="B94" s="85"/>
      <c r="C94" s="85"/>
      <c r="D94" s="85"/>
      <c r="E94" s="85"/>
      <c r="F94" s="85" t="s">
        <v>50</v>
      </c>
      <c r="G94" s="85" t="s">
        <v>53</v>
      </c>
      <c r="H94" s="85" t="s">
        <v>92</v>
      </c>
      <c r="I94" s="85" t="s">
        <v>67</v>
      </c>
      <c r="J94" s="85">
        <v>3</v>
      </c>
      <c r="K94" s="106"/>
      <c r="L94" s="88"/>
      <c r="M94" s="104" t="str">
        <f>IF(L94="KG",
IF(K94&lt;&gt;"",IF(K94&lt;='Classificação VP'!$E$28, 1, IF(K94&lt;='Classificação VP'!$E$29, 2, 3)),""),
IF(K94&lt;&gt;"",IF(K94&lt;='Classificação VP'!$E$31, 1, IF(K94&lt;='Classificação VP'!$E$32, 2, 3)),""))</f>
        <v/>
      </c>
      <c r="N94" s="105"/>
      <c r="O94" s="105"/>
      <c r="P94" s="103">
        <f t="shared" si="0"/>
        <v>4</v>
      </c>
      <c r="Q94" s="103">
        <f t="shared" si="1"/>
        <v>4</v>
      </c>
      <c r="R94" s="104" t="str">
        <f t="shared" si="2"/>
        <v>Alto</v>
      </c>
      <c r="S94" s="105" t="str">
        <f t="shared" si="3"/>
        <v>Quinzenal</v>
      </c>
      <c r="T94" s="26"/>
      <c r="U94" s="26"/>
      <c r="V94" s="26"/>
      <c r="W94" s="26"/>
      <c r="X94" s="26"/>
      <c r="Y94" s="26"/>
      <c r="Z94" s="26"/>
    </row>
    <row r="95" spans="1:26" ht="12" customHeight="1">
      <c r="A95" s="85" t="s">
        <v>26</v>
      </c>
      <c r="B95" s="85"/>
      <c r="C95" s="85"/>
      <c r="D95" s="85"/>
      <c r="E95" s="85"/>
      <c r="F95" s="85" t="s">
        <v>50</v>
      </c>
      <c r="G95" s="85" t="s">
        <v>53</v>
      </c>
      <c r="H95" s="85" t="s">
        <v>76</v>
      </c>
      <c r="I95" s="85" t="s">
        <v>77</v>
      </c>
      <c r="J95" s="85">
        <v>3</v>
      </c>
      <c r="K95" s="106"/>
      <c r="L95" s="88"/>
      <c r="M95" s="104" t="str">
        <f>IF(L95="KG",
IF(K95&lt;&gt;"",IF(K95&lt;='Classificação VP'!$E$28, 1, IF(K95&lt;='Classificação VP'!$E$29, 2, 3)),""),
IF(K95&lt;&gt;"",IF(K95&lt;='Classificação VP'!$E$31, 1, IF(K95&lt;='Classificação VP'!$E$32, 2, 3)),""))</f>
        <v/>
      </c>
      <c r="N95" s="105"/>
      <c r="O95" s="105"/>
      <c r="P95" s="103">
        <f t="shared" si="0"/>
        <v>4</v>
      </c>
      <c r="Q95" s="103">
        <f t="shared" si="1"/>
        <v>4</v>
      </c>
      <c r="R95" s="104" t="str">
        <f t="shared" si="2"/>
        <v>Alto</v>
      </c>
      <c r="S95" s="105" t="str">
        <f t="shared" si="3"/>
        <v>Quinzenal</v>
      </c>
      <c r="T95" s="26"/>
      <c r="U95" s="26"/>
      <c r="V95" s="26"/>
      <c r="W95" s="26"/>
      <c r="X95" s="26"/>
      <c r="Y95" s="26"/>
      <c r="Z95" s="26"/>
    </row>
    <row r="96" spans="1:26" ht="12" customHeight="1">
      <c r="A96" s="85" t="s">
        <v>26</v>
      </c>
      <c r="B96" s="85"/>
      <c r="C96" s="85"/>
      <c r="D96" s="85"/>
      <c r="E96" s="85"/>
      <c r="F96" s="85" t="s">
        <v>50</v>
      </c>
      <c r="G96" s="85" t="s">
        <v>53</v>
      </c>
      <c r="H96" s="85" t="s">
        <v>62</v>
      </c>
      <c r="I96" s="85" t="s">
        <v>61</v>
      </c>
      <c r="J96" s="85">
        <v>2</v>
      </c>
      <c r="K96" s="106"/>
      <c r="L96" s="88"/>
      <c r="M96" s="104" t="str">
        <f>IF(L96="KG",
IF(K96&lt;&gt;"",IF(K96&lt;='Classificação VP'!$E$28, 1, IF(K96&lt;='Classificação VP'!$E$29, 2, 3)),""),
IF(K96&lt;&gt;"",IF(K96&lt;='Classificação VP'!$E$31, 1, IF(K96&lt;='Classificação VP'!$E$32, 2, 3)),""))</f>
        <v/>
      </c>
      <c r="N96" s="105"/>
      <c r="O96" s="105"/>
      <c r="P96" s="103">
        <f t="shared" si="0"/>
        <v>4</v>
      </c>
      <c r="Q96" s="103">
        <f t="shared" si="1"/>
        <v>4</v>
      </c>
      <c r="R96" s="104" t="str">
        <f t="shared" si="2"/>
        <v>Alto</v>
      </c>
      <c r="S96" s="105" t="str">
        <f t="shared" si="3"/>
        <v>Quinzenal</v>
      </c>
      <c r="T96" s="26"/>
      <c r="U96" s="26"/>
      <c r="V96" s="26"/>
      <c r="W96" s="26"/>
      <c r="X96" s="26"/>
      <c r="Y96" s="26"/>
      <c r="Z96" s="26"/>
    </row>
    <row r="97" spans="1:26" ht="12" customHeight="1">
      <c r="A97" s="85" t="s">
        <v>26</v>
      </c>
      <c r="B97" s="85"/>
      <c r="C97" s="85"/>
      <c r="D97" s="85"/>
      <c r="E97" s="85"/>
      <c r="F97" s="85" t="s">
        <v>50</v>
      </c>
      <c r="G97" s="85" t="s">
        <v>53</v>
      </c>
      <c r="H97" s="85" t="s">
        <v>58</v>
      </c>
      <c r="I97" s="85" t="s">
        <v>55</v>
      </c>
      <c r="J97" s="85">
        <v>2</v>
      </c>
      <c r="K97" s="106"/>
      <c r="L97" s="88"/>
      <c r="M97" s="104" t="str">
        <f>IF(L97="KG",
IF(K97&lt;&gt;"",IF(K97&lt;='Classificação VP'!$E$28, 1, IF(K97&lt;='Classificação VP'!$E$29, 2, 3)),""),
IF(K97&lt;&gt;"",IF(K97&lt;='Classificação VP'!$E$31, 1, IF(K97&lt;='Classificação VP'!$E$32, 2, 3)),""))</f>
        <v/>
      </c>
      <c r="N97" s="105"/>
      <c r="O97" s="105"/>
      <c r="P97" s="103">
        <f t="shared" si="0"/>
        <v>4</v>
      </c>
      <c r="Q97" s="103">
        <f t="shared" si="1"/>
        <v>4</v>
      </c>
      <c r="R97" s="104" t="str">
        <f t="shared" si="2"/>
        <v>Alto</v>
      </c>
      <c r="S97" s="105" t="str">
        <f t="shared" si="3"/>
        <v>Quinzenal</v>
      </c>
      <c r="T97" s="26"/>
      <c r="U97" s="26"/>
      <c r="V97" s="26"/>
      <c r="W97" s="26"/>
      <c r="X97" s="26"/>
      <c r="Y97" s="26"/>
      <c r="Z97" s="26"/>
    </row>
    <row r="98" spans="1:26" ht="12" customHeight="1">
      <c r="A98" s="85" t="s">
        <v>26</v>
      </c>
      <c r="B98" s="85"/>
      <c r="C98" s="85"/>
      <c r="D98" s="85"/>
      <c r="E98" s="85"/>
      <c r="F98" s="85" t="s">
        <v>50</v>
      </c>
      <c r="G98" s="85" t="s">
        <v>53</v>
      </c>
      <c r="H98" s="85" t="s">
        <v>59</v>
      </c>
      <c r="I98" s="85" t="s">
        <v>55</v>
      </c>
      <c r="J98" s="85">
        <v>2</v>
      </c>
      <c r="K98" s="106"/>
      <c r="L98" s="88"/>
      <c r="M98" s="104" t="str">
        <f>IF(L98="KG",
IF(K98&lt;&gt;"",IF(K98&lt;='Classificação VP'!$E$28, 1, IF(K98&lt;='Classificação VP'!$E$29, 2, 3)),""),
IF(K98&lt;&gt;"",IF(K98&lt;='Classificação VP'!$E$31, 1, IF(K98&lt;='Classificação VP'!$E$32, 2, 3)),""))</f>
        <v/>
      </c>
      <c r="N98" s="105"/>
      <c r="O98" s="105"/>
      <c r="P98" s="103">
        <f t="shared" si="0"/>
        <v>4</v>
      </c>
      <c r="Q98" s="103">
        <f t="shared" si="1"/>
        <v>4</v>
      </c>
      <c r="R98" s="104" t="str">
        <f t="shared" si="2"/>
        <v>Alto</v>
      </c>
      <c r="S98" s="105" t="str">
        <f t="shared" si="3"/>
        <v>Quinzenal</v>
      </c>
      <c r="T98" s="26"/>
      <c r="U98" s="26"/>
      <c r="V98" s="26"/>
      <c r="W98" s="26"/>
      <c r="X98" s="26"/>
      <c r="Y98" s="26"/>
      <c r="Z98" s="26"/>
    </row>
    <row r="99" spans="1:26" ht="12" customHeight="1">
      <c r="A99" s="85" t="s">
        <v>26</v>
      </c>
      <c r="B99" s="85"/>
      <c r="C99" s="85"/>
      <c r="D99" s="85"/>
      <c r="E99" s="85"/>
      <c r="F99" s="85" t="s">
        <v>50</v>
      </c>
      <c r="G99" s="85" t="s">
        <v>53</v>
      </c>
      <c r="H99" s="85" t="s">
        <v>105</v>
      </c>
      <c r="I99" s="85" t="s">
        <v>55</v>
      </c>
      <c r="J99" s="85">
        <v>2</v>
      </c>
      <c r="K99" s="106"/>
      <c r="L99" s="88"/>
      <c r="M99" s="104" t="str">
        <f>IF(L99="KG",
IF(K99&lt;&gt;"",IF(K99&lt;='Classificação VP'!$E$28, 1, IF(K99&lt;='Classificação VP'!$E$29, 2, 3)),""),
IF(K99&lt;&gt;"",IF(K99&lt;='Classificação VP'!$E$31, 1, IF(K99&lt;='Classificação VP'!$E$32, 2, 3)),""))</f>
        <v/>
      </c>
      <c r="N99" s="105"/>
      <c r="O99" s="105"/>
      <c r="P99" s="103">
        <f t="shared" si="0"/>
        <v>4</v>
      </c>
      <c r="Q99" s="103">
        <f t="shared" si="1"/>
        <v>4</v>
      </c>
      <c r="R99" s="104" t="str">
        <f t="shared" si="2"/>
        <v>Alto</v>
      </c>
      <c r="S99" s="105" t="str">
        <f t="shared" si="3"/>
        <v>Quinzenal</v>
      </c>
      <c r="T99" s="26"/>
      <c r="U99" s="26"/>
      <c r="V99" s="26"/>
      <c r="W99" s="26"/>
      <c r="X99" s="26"/>
      <c r="Y99" s="26"/>
      <c r="Z99" s="26"/>
    </row>
    <row r="100" spans="1:26" ht="12" customHeight="1">
      <c r="A100" s="85" t="s">
        <v>26</v>
      </c>
      <c r="B100" s="85"/>
      <c r="C100" s="85"/>
      <c r="D100" s="85"/>
      <c r="E100" s="85"/>
      <c r="F100" s="85" t="s">
        <v>50</v>
      </c>
      <c r="G100" s="85" t="s">
        <v>53</v>
      </c>
      <c r="H100" s="85" t="s">
        <v>87</v>
      </c>
      <c r="I100" s="85" t="s">
        <v>88</v>
      </c>
      <c r="J100" s="85">
        <v>2</v>
      </c>
      <c r="K100" s="106"/>
      <c r="L100" s="88"/>
      <c r="M100" s="107" t="str">
        <f>IF(L100="KG",
IF(K100&lt;&gt;"",IF(K100&lt;='Classificação VP'!$E$28, 1, IF(K100&lt;='Classificação VP'!$E$29, 2, 3)),""),
IF(K100&lt;&gt;"",IF(K100&lt;='Classificação VP'!$E$31, 1, IF(K100&lt;='Classificação VP'!$E$32, 2, 3)),""))</f>
        <v/>
      </c>
      <c r="N100" s="108"/>
      <c r="O100" s="108"/>
      <c r="P100" s="109">
        <f t="shared" si="0"/>
        <v>4</v>
      </c>
      <c r="Q100" s="109">
        <f t="shared" si="1"/>
        <v>4</v>
      </c>
      <c r="R100" s="107" t="str">
        <f t="shared" si="2"/>
        <v>Alto</v>
      </c>
      <c r="S100" s="108" t="str">
        <f t="shared" si="3"/>
        <v>Quinzenal</v>
      </c>
      <c r="T100" s="26"/>
      <c r="U100" s="26"/>
      <c r="V100" s="26"/>
      <c r="W100" s="26"/>
      <c r="X100" s="26"/>
      <c r="Y100" s="26"/>
      <c r="Z100" s="26"/>
    </row>
    <row r="101" spans="1:26" ht="12" customHeight="1">
      <c r="A101" s="85" t="s">
        <v>26</v>
      </c>
      <c r="B101" s="85"/>
      <c r="C101" s="85"/>
      <c r="D101" s="85"/>
      <c r="E101" s="85"/>
      <c r="F101" s="85" t="s">
        <v>50</v>
      </c>
      <c r="G101" s="85" t="s">
        <v>104</v>
      </c>
      <c r="H101" s="85" t="s">
        <v>89</v>
      </c>
      <c r="I101" s="85" t="s">
        <v>67</v>
      </c>
      <c r="J101" s="85">
        <v>3</v>
      </c>
      <c r="K101" s="106"/>
      <c r="L101" s="88" t="s">
        <v>47</v>
      </c>
      <c r="M101" s="97" t="str">
        <f>IF(L101="KG",
IF(K101&lt;&gt;"",IF(K101&lt;='Classificação VP'!$E$28, 1, IF(K101&lt;='Classificação VP'!$E$29, 2, 3)),""),
IF(K101&lt;&gt;"",IF(K101&lt;='Classificação VP'!$E$31, 1, IF(K101&lt;='Classificação VP'!$E$32, 2, 3)),""))</f>
        <v/>
      </c>
      <c r="N101" s="98">
        <f>IF(MAX(J101:J104)&lt;=0,"RP não definido",MAX(J101:J104))</f>
        <v>3</v>
      </c>
      <c r="O101" s="98"/>
      <c r="P101" s="96">
        <f t="shared" si="0"/>
        <v>4</v>
      </c>
      <c r="Q101" s="96">
        <f t="shared" si="1"/>
        <v>4</v>
      </c>
      <c r="R101" s="97" t="str">
        <f t="shared" si="2"/>
        <v>Alto</v>
      </c>
      <c r="S101" s="98" t="str">
        <f t="shared" si="3"/>
        <v>Quinzenal</v>
      </c>
      <c r="T101" s="26"/>
      <c r="U101" s="26"/>
      <c r="V101" s="26"/>
      <c r="W101" s="26"/>
      <c r="X101" s="26"/>
      <c r="Y101" s="26"/>
      <c r="Z101" s="26"/>
    </row>
    <row r="102" spans="1:26" ht="12" customHeight="1">
      <c r="A102" s="85" t="s">
        <v>26</v>
      </c>
      <c r="B102" s="85"/>
      <c r="C102" s="85"/>
      <c r="D102" s="85"/>
      <c r="E102" s="85"/>
      <c r="F102" s="85" t="s">
        <v>50</v>
      </c>
      <c r="G102" s="85" t="s">
        <v>104</v>
      </c>
      <c r="H102" s="85" t="s">
        <v>90</v>
      </c>
      <c r="I102" s="85" t="s">
        <v>67</v>
      </c>
      <c r="J102" s="85">
        <v>3</v>
      </c>
      <c r="K102" s="106"/>
      <c r="L102" s="88"/>
      <c r="M102" s="104" t="str">
        <f>IF(L102="KG",
IF(K102&lt;&gt;"",IF(K102&lt;='Classificação VP'!$E$28, 1, IF(K102&lt;='Classificação VP'!$E$29, 2, 3)),""),
IF(K102&lt;&gt;"",IF(K102&lt;='Classificação VP'!$E$31, 1, IF(K102&lt;='Classificação VP'!$E$32, 2, 3)),""))</f>
        <v/>
      </c>
      <c r="N102" s="105"/>
      <c r="O102" s="105"/>
      <c r="P102" s="103">
        <f t="shared" si="0"/>
        <v>4</v>
      </c>
      <c r="Q102" s="103">
        <f t="shared" si="1"/>
        <v>4</v>
      </c>
      <c r="R102" s="104" t="str">
        <f t="shared" si="2"/>
        <v>Alto</v>
      </c>
      <c r="S102" s="105" t="str">
        <f t="shared" si="3"/>
        <v>Quinzenal</v>
      </c>
      <c r="T102" s="26"/>
      <c r="U102" s="26"/>
      <c r="V102" s="26"/>
      <c r="W102" s="26"/>
      <c r="X102" s="26"/>
      <c r="Y102" s="26"/>
      <c r="Z102" s="26"/>
    </row>
    <row r="103" spans="1:26" ht="12" customHeight="1">
      <c r="A103" s="85" t="s">
        <v>26</v>
      </c>
      <c r="B103" s="85"/>
      <c r="C103" s="85"/>
      <c r="D103" s="85"/>
      <c r="E103" s="85"/>
      <c r="F103" s="85" t="s">
        <v>50</v>
      </c>
      <c r="G103" s="85" t="s">
        <v>104</v>
      </c>
      <c r="H103" s="85" t="s">
        <v>68</v>
      </c>
      <c r="I103" s="85" t="s">
        <v>67</v>
      </c>
      <c r="J103" s="85">
        <v>3</v>
      </c>
      <c r="K103" s="106"/>
      <c r="L103" s="88"/>
      <c r="M103" s="104" t="str">
        <f>IF(L103="KG",
IF(K103&lt;&gt;"",IF(K103&lt;='Classificação VP'!$E$28, 1, IF(K103&lt;='Classificação VP'!$E$29, 2, 3)),""),
IF(K103&lt;&gt;"",IF(K103&lt;='Classificação VP'!$E$31, 1, IF(K103&lt;='Classificação VP'!$E$32, 2, 3)),""))</f>
        <v/>
      </c>
      <c r="N103" s="105"/>
      <c r="O103" s="105"/>
      <c r="P103" s="103">
        <f t="shared" si="0"/>
        <v>4</v>
      </c>
      <c r="Q103" s="103">
        <f t="shared" si="1"/>
        <v>4</v>
      </c>
      <c r="R103" s="104" t="str">
        <f t="shared" si="2"/>
        <v>Alto</v>
      </c>
      <c r="S103" s="105" t="str">
        <f t="shared" si="3"/>
        <v>Quinzenal</v>
      </c>
      <c r="T103" s="26"/>
      <c r="U103" s="26"/>
      <c r="V103" s="26"/>
      <c r="W103" s="26"/>
      <c r="X103" s="26"/>
      <c r="Y103" s="26"/>
      <c r="Z103" s="26"/>
    </row>
    <row r="104" spans="1:26" ht="12" customHeight="1">
      <c r="A104" s="85" t="s">
        <v>26</v>
      </c>
      <c r="B104" s="85"/>
      <c r="C104" s="85"/>
      <c r="D104" s="85"/>
      <c r="E104" s="85"/>
      <c r="F104" s="85" t="s">
        <v>50</v>
      </c>
      <c r="G104" s="85" t="s">
        <v>104</v>
      </c>
      <c r="H104" s="85" t="s">
        <v>62</v>
      </c>
      <c r="I104" s="85" t="s">
        <v>61</v>
      </c>
      <c r="J104" s="85">
        <v>2</v>
      </c>
      <c r="K104" s="106"/>
      <c r="L104" s="88"/>
      <c r="M104" s="107" t="str">
        <f>IF(L104="KG",
IF(K104&lt;&gt;"",IF(K104&lt;='Classificação VP'!$E$28, 1, IF(K104&lt;='Classificação VP'!$E$29, 2, 3)),""),
IF(K104&lt;&gt;"",IF(K104&lt;='Classificação VP'!$E$31, 1, IF(K104&lt;='Classificação VP'!$E$32, 2, 3)),""))</f>
        <v/>
      </c>
      <c r="N104" s="108"/>
      <c r="O104" s="108"/>
      <c r="P104" s="109">
        <f t="shared" si="0"/>
        <v>4</v>
      </c>
      <c r="Q104" s="109">
        <f t="shared" si="1"/>
        <v>4</v>
      </c>
      <c r="R104" s="107" t="str">
        <f t="shared" si="2"/>
        <v>Alto</v>
      </c>
      <c r="S104" s="108" t="str">
        <f t="shared" si="3"/>
        <v>Quinzenal</v>
      </c>
      <c r="T104" s="26"/>
      <c r="U104" s="26"/>
      <c r="V104" s="26"/>
      <c r="W104" s="26"/>
      <c r="X104" s="26"/>
      <c r="Y104" s="26"/>
      <c r="Z104" s="26"/>
    </row>
    <row r="105" spans="1:26" ht="12" customHeight="1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8"/>
      <c r="L105" s="139" t="s">
        <v>31</v>
      </c>
      <c r="M105" s="137"/>
      <c r="N105" s="137"/>
      <c r="O105" s="137"/>
      <c r="P105" s="137"/>
      <c r="Q105" s="137"/>
      <c r="R105" s="137"/>
      <c r="S105" s="137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8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4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4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4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4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4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4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4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4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4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4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4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4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4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4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4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4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4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4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47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47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47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47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47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47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47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47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47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47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47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47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47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47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47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47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47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47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47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47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47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47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47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47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47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47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47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47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47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47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47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47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47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47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47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47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47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47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47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47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47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47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47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47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47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47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47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47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47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47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47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47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47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47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47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47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47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47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47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47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47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47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47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47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47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47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47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47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47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47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47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47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47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47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47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47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47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47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47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47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47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47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47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47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47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47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47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47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47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47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47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47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47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47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47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47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47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47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47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</sheetData>
  <autoFilter ref="A2:S105"/>
  <mergeCells count="1">
    <mergeCell ref="A1:S1"/>
  </mergeCells>
  <conditionalFormatting sqref="A3:J983 K3:K20 L3:S983 K22:K983">
    <cfRule type="expression" dxfId="17" priority="1">
      <formula>$A3=""</formula>
    </cfRule>
  </conditionalFormatting>
  <conditionalFormatting sqref="A3:J983 K3:K20 L3:S983 K22:K983">
    <cfRule type="containsBlanks" dxfId="16" priority="2">
      <formula>LEN(TRIM(A3))=0</formula>
    </cfRule>
  </conditionalFormatting>
  <conditionalFormatting sqref="R1:R983">
    <cfRule type="containsText" dxfId="15" priority="3" operator="containsText" text="Muito Baixo">
      <formula>NOT(ISERROR(SEARCH(("Muito Baixo"),(R1))))</formula>
    </cfRule>
  </conditionalFormatting>
  <conditionalFormatting sqref="R1:R983">
    <cfRule type="containsText" dxfId="14" priority="4" operator="containsText" text="Baixo">
      <formula>NOT(ISERROR(SEARCH(("Baixo"),(R1))))</formula>
    </cfRule>
  </conditionalFormatting>
  <conditionalFormatting sqref="R1:R983">
    <cfRule type="containsText" dxfId="13" priority="5" operator="containsText" text="Médio">
      <formula>NOT(ISERROR(SEARCH(("Médio"),(R1))))</formula>
    </cfRule>
  </conditionalFormatting>
  <conditionalFormatting sqref="R1:R983">
    <cfRule type="containsText" dxfId="12" priority="6" operator="containsText" text="Alto">
      <formula>NOT(ISERROR(SEARCH(("Alto"),(R1))))</formula>
    </cfRule>
  </conditionalFormatting>
  <pageMargins left="0.78740157499999996" right="0.78740157499999996" top="0.511811024" bottom="0.511811024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84"/>
  <sheetViews>
    <sheetView showGridLines="0" workbookViewId="0">
      <pane ySplit="2" topLeftCell="A45" activePane="bottomLeft" state="frozen"/>
      <selection pane="bottomLeft" activeCell="B3" sqref="B3:E86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3.140625" customWidth="1"/>
    <col min="4" max="4" width="17.5703125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7.8554687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2.7109375" customWidth="1"/>
    <col min="19" max="19" width="15.85546875" customWidth="1"/>
    <col min="20" max="26" width="8.7109375" customWidth="1"/>
  </cols>
  <sheetData>
    <row r="1" spans="1:26" ht="12" customHeight="1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  <c r="T1" s="7"/>
      <c r="U1" s="7"/>
      <c r="V1" s="7"/>
      <c r="W1" s="7"/>
      <c r="X1" s="7"/>
      <c r="Y1" s="7"/>
      <c r="Z1" s="7"/>
    </row>
    <row r="2" spans="1:26" ht="36" customHeight="1">
      <c r="A2" s="8" t="s">
        <v>7</v>
      </c>
      <c r="B2" s="8" t="s">
        <v>8</v>
      </c>
      <c r="C2" s="8" t="s">
        <v>9</v>
      </c>
      <c r="D2" s="8" t="s">
        <v>34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48" t="s">
        <v>35</v>
      </c>
      <c r="L2" s="11" t="s">
        <v>18</v>
      </c>
      <c r="M2" s="12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66" t="s">
        <v>24</v>
      </c>
      <c r="S2" s="50" t="s">
        <v>25</v>
      </c>
      <c r="T2" s="17"/>
      <c r="U2" s="17"/>
      <c r="V2" s="17"/>
      <c r="W2" s="17"/>
      <c r="X2" s="17"/>
      <c r="Y2" s="17"/>
      <c r="Z2" s="17"/>
    </row>
    <row r="3" spans="1:26" ht="12" customHeight="1">
      <c r="A3" s="74" t="s">
        <v>26</v>
      </c>
      <c r="B3" s="74"/>
      <c r="C3" s="140"/>
      <c r="D3" s="75"/>
      <c r="E3" s="141"/>
      <c r="F3" s="74" t="s">
        <v>106</v>
      </c>
      <c r="G3" s="74" t="s">
        <v>107</v>
      </c>
      <c r="H3" s="140" t="s">
        <v>108</v>
      </c>
      <c r="I3" s="74" t="s">
        <v>109</v>
      </c>
      <c r="J3" s="74">
        <v>2</v>
      </c>
      <c r="K3" s="142">
        <v>5620.15</v>
      </c>
      <c r="L3" s="111" t="s">
        <v>31</v>
      </c>
      <c r="M3" s="116">
        <f>IF(L3="KG",
IF(K3&lt;&gt;"",IF(K3&lt;='Classificação VP'!$E$36, 1, IF(K3&lt;='Classificação VP'!$E$37, 2, 3)),""),
IF(K3&lt;&gt;"",IF(K3&lt;='Classificação VP'!$E$39, 1, IF(K3&lt;='Classificação VP'!$E$40, 2, 3)),""))</f>
        <v>1</v>
      </c>
      <c r="N3" s="114">
        <v>2</v>
      </c>
      <c r="O3" s="114">
        <v>1</v>
      </c>
      <c r="P3" s="115">
        <f t="shared" ref="P3:P86" si="0">IFERROR(
IF(OR(M3="",N3="",O3=""), 4,
IF(OR(M3&lt;=3,N3&lt;=4,O3&lt;=4), (SUM(M3+N3+2*O3)/4),  "Erro")), "Erro")</f>
        <v>1.25</v>
      </c>
      <c r="Q3" s="115">
        <f t="shared" ref="Q3:Q86" si="1">IFERROR(IF( (P3-INT(P3))&lt;0.5, INT(P3), IF((P3-INT(P3))&gt;0.5,INT(P3)+1,IF((P3-INT(P3))=0.5,IF(ISODD(INT(P3)),INT(P3)+1,INT(P3))))), "Pendente")</f>
        <v>1</v>
      </c>
      <c r="R3" s="116" t="str">
        <f t="shared" ref="R3:R86" si="2">IF(Q3=1,"Muito Baixo",IF(Q3=2,"Baixo",IF(Q3=3,"Médio",IF(Q3=4,"Alto","Erro"))))</f>
        <v>Muito Baixo</v>
      </c>
      <c r="S3" s="113" t="str">
        <f t="shared" ref="S3:S86" si="3">IF(Q3=1,"Anual",IF(Q3=2,"Semestral",IF(Q3=3,"Bimestral",IF(Q3=4,"Quinzenal","R. A. Fora do Intervalo"))))</f>
        <v>Anual</v>
      </c>
      <c r="T3" s="26"/>
      <c r="U3" s="26"/>
      <c r="V3" s="26"/>
      <c r="W3" s="26"/>
      <c r="X3" s="26"/>
      <c r="Y3" s="26"/>
      <c r="Z3" s="26"/>
    </row>
    <row r="4" spans="1:26" ht="12" customHeight="1">
      <c r="A4" s="74" t="s">
        <v>26</v>
      </c>
      <c r="B4" s="74"/>
      <c r="C4" s="140"/>
      <c r="D4" s="75"/>
      <c r="E4" s="141"/>
      <c r="F4" s="74" t="s">
        <v>106</v>
      </c>
      <c r="G4" s="74" t="s">
        <v>107</v>
      </c>
      <c r="H4" s="140" t="s">
        <v>110</v>
      </c>
      <c r="I4" s="74" t="s">
        <v>109</v>
      </c>
      <c r="J4" s="74">
        <v>2</v>
      </c>
      <c r="K4" s="143">
        <v>4638.87</v>
      </c>
      <c r="L4" s="111" t="s">
        <v>31</v>
      </c>
      <c r="M4" s="118">
        <f>IF(L4="KG",
IF(K4&lt;&gt;"",IF(K4&lt;='Classificação VP'!$E$36, 1, IF(K4&lt;='Classificação VP'!$E$37, 2, 3)),""),
IF(K4&lt;&gt;"",IF(K4&lt;='Classificação VP'!$E$39, 1, IF(K4&lt;='Classificação VP'!$E$40, 2, 3)),""))</f>
        <v>1</v>
      </c>
      <c r="N4" s="144">
        <v>2</v>
      </c>
      <c r="O4" s="144">
        <v>1</v>
      </c>
      <c r="P4" s="120">
        <f t="shared" si="0"/>
        <v>1.25</v>
      </c>
      <c r="Q4" s="120">
        <f t="shared" si="1"/>
        <v>1</v>
      </c>
      <c r="R4" s="118" t="str">
        <f t="shared" si="2"/>
        <v>Muito Baixo</v>
      </c>
      <c r="S4" s="119" t="str">
        <f t="shared" si="3"/>
        <v>Anual</v>
      </c>
      <c r="T4" s="26"/>
      <c r="U4" s="26"/>
      <c r="V4" s="26"/>
      <c r="W4" s="26"/>
      <c r="X4" s="26"/>
      <c r="Y4" s="26"/>
      <c r="Z4" s="26"/>
    </row>
    <row r="5" spans="1:26" ht="12" customHeight="1">
      <c r="A5" s="67" t="s">
        <v>26</v>
      </c>
      <c r="B5" s="67"/>
      <c r="C5" s="72"/>
      <c r="D5" s="61"/>
      <c r="E5" s="145"/>
      <c r="F5" s="67" t="s">
        <v>106</v>
      </c>
      <c r="G5" s="67" t="s">
        <v>107</v>
      </c>
      <c r="H5" s="67" t="s">
        <v>111</v>
      </c>
      <c r="I5" s="67" t="s">
        <v>30</v>
      </c>
      <c r="J5" s="67">
        <v>2</v>
      </c>
      <c r="K5" s="146">
        <v>158577691.84999999</v>
      </c>
      <c r="L5" s="147" t="s">
        <v>31</v>
      </c>
      <c r="M5" s="131">
        <f>IF(L5="KG",
IF(K5&lt;&gt;"",IF(K5&lt;='Classificação VP'!$E$36, 1, IF(K5&lt;='Classificação VP'!$E$37, 2, 3)),""),
IF(K5&lt;&gt;"",IF(K5&lt;='Classificação VP'!$E$39, 1, IF(K5&lt;='Classificação VP'!$E$40, 2, 3)),""))</f>
        <v>3</v>
      </c>
      <c r="N5" s="132">
        <f>IF(MAX(J5:J13)&lt;=0,"RP não definido",MAX(J5:J13))</f>
        <v>2</v>
      </c>
      <c r="O5" s="148">
        <v>1</v>
      </c>
      <c r="P5" s="133">
        <f t="shared" si="0"/>
        <v>1.75</v>
      </c>
      <c r="Q5" s="120">
        <f t="shared" si="1"/>
        <v>2</v>
      </c>
      <c r="R5" s="131" t="str">
        <f t="shared" si="2"/>
        <v>Baixo</v>
      </c>
      <c r="S5" s="119" t="str">
        <f t="shared" si="3"/>
        <v>Semestral</v>
      </c>
      <c r="T5" s="26"/>
      <c r="U5" s="26"/>
      <c r="V5" s="26"/>
      <c r="W5" s="26"/>
      <c r="X5" s="26"/>
      <c r="Y5" s="26"/>
      <c r="Z5" s="26"/>
    </row>
    <row r="6" spans="1:26" ht="12" customHeight="1">
      <c r="A6" s="67" t="s">
        <v>26</v>
      </c>
      <c r="B6" s="67"/>
      <c r="C6" s="72"/>
      <c r="D6" s="61"/>
      <c r="E6" s="145"/>
      <c r="F6" s="67" t="s">
        <v>106</v>
      </c>
      <c r="G6" s="67" t="s">
        <v>107</v>
      </c>
      <c r="H6" s="67" t="s">
        <v>112</v>
      </c>
      <c r="I6" s="67" t="s">
        <v>30</v>
      </c>
      <c r="J6" s="67">
        <v>2</v>
      </c>
      <c r="K6" s="149"/>
      <c r="L6" s="150"/>
      <c r="M6" s="151" t="str">
        <f>IF(L6="KG",
IF(K6&lt;&gt;"",IF(K6&lt;='Classificação VP'!$E$36, 1, IF(K6&lt;='Classificação VP'!$E$37, 2, 3)),""),
IF(K6&lt;&gt;"",IF(K6&lt;='Classificação VP'!$E$39, 1, IF(K6&lt;='Classificação VP'!$E$40, 2, 3)),""))</f>
        <v/>
      </c>
      <c r="N6" s="152"/>
      <c r="O6" s="152"/>
      <c r="P6" s="153">
        <f t="shared" si="0"/>
        <v>4</v>
      </c>
      <c r="Q6" s="153">
        <f t="shared" si="1"/>
        <v>4</v>
      </c>
      <c r="R6" s="151" t="str">
        <f t="shared" si="2"/>
        <v>Alto</v>
      </c>
      <c r="S6" s="152" t="str">
        <f t="shared" si="3"/>
        <v>Quinzenal</v>
      </c>
      <c r="T6" s="26"/>
      <c r="U6" s="26"/>
      <c r="V6" s="26"/>
      <c r="W6" s="26"/>
      <c r="X6" s="26"/>
      <c r="Y6" s="26"/>
      <c r="Z6" s="26"/>
    </row>
    <row r="7" spans="1:26" ht="12" customHeight="1">
      <c r="A7" s="67" t="s">
        <v>26</v>
      </c>
      <c r="B7" s="67"/>
      <c r="C7" s="72"/>
      <c r="D7" s="61"/>
      <c r="E7" s="145"/>
      <c r="F7" s="67" t="s">
        <v>106</v>
      </c>
      <c r="G7" s="67" t="s">
        <v>107</v>
      </c>
      <c r="H7" s="67" t="s">
        <v>113</v>
      </c>
      <c r="I7" s="67" t="s">
        <v>30</v>
      </c>
      <c r="J7" s="67">
        <v>2</v>
      </c>
      <c r="K7" s="149"/>
      <c r="L7" s="150"/>
      <c r="M7" s="151" t="str">
        <f>IF(L7="KG",
IF(K7&lt;&gt;"",IF(K7&lt;='Classificação VP'!$E$36, 1, IF(K7&lt;='Classificação VP'!$E$37, 2, 3)),""),
IF(K7&lt;&gt;"",IF(K7&lt;='Classificação VP'!$E$39, 1, IF(K7&lt;='Classificação VP'!$E$40, 2, 3)),""))</f>
        <v/>
      </c>
      <c r="N7" s="152"/>
      <c r="O7" s="152"/>
      <c r="P7" s="153">
        <f t="shared" si="0"/>
        <v>4</v>
      </c>
      <c r="Q7" s="153">
        <f t="shared" si="1"/>
        <v>4</v>
      </c>
      <c r="R7" s="151" t="str">
        <f t="shared" si="2"/>
        <v>Alto</v>
      </c>
      <c r="S7" s="152" t="str">
        <f t="shared" si="3"/>
        <v>Quinzenal</v>
      </c>
      <c r="T7" s="26"/>
      <c r="U7" s="26"/>
      <c r="V7" s="26"/>
      <c r="W7" s="26"/>
      <c r="X7" s="26"/>
      <c r="Y7" s="26"/>
      <c r="Z7" s="26"/>
    </row>
    <row r="8" spans="1:26" ht="12" customHeight="1">
      <c r="A8" s="67" t="s">
        <v>26</v>
      </c>
      <c r="B8" s="67"/>
      <c r="C8" s="72"/>
      <c r="D8" s="61"/>
      <c r="E8" s="145"/>
      <c r="F8" s="67" t="s">
        <v>106</v>
      </c>
      <c r="G8" s="67" t="s">
        <v>107</v>
      </c>
      <c r="H8" s="67" t="s">
        <v>114</v>
      </c>
      <c r="I8" s="67" t="s">
        <v>30</v>
      </c>
      <c r="J8" s="67">
        <v>2</v>
      </c>
      <c r="K8" s="149"/>
      <c r="L8" s="150"/>
      <c r="M8" s="151" t="str">
        <f>IF(L8="KG",
IF(K8&lt;&gt;"",IF(K8&lt;='Classificação VP'!$E$36, 1, IF(K8&lt;='Classificação VP'!$E$37, 2, 3)),""),
IF(K8&lt;&gt;"",IF(K8&lt;='Classificação VP'!$E$39, 1, IF(K8&lt;='Classificação VP'!$E$40, 2, 3)),""))</f>
        <v/>
      </c>
      <c r="N8" s="152"/>
      <c r="O8" s="152"/>
      <c r="P8" s="153">
        <f t="shared" si="0"/>
        <v>4</v>
      </c>
      <c r="Q8" s="153">
        <f t="shared" si="1"/>
        <v>4</v>
      </c>
      <c r="R8" s="151" t="str">
        <f t="shared" si="2"/>
        <v>Alto</v>
      </c>
      <c r="S8" s="152" t="str">
        <f t="shared" si="3"/>
        <v>Quinzenal</v>
      </c>
      <c r="T8" s="26"/>
      <c r="U8" s="26"/>
      <c r="V8" s="26"/>
      <c r="W8" s="26"/>
      <c r="X8" s="26"/>
      <c r="Y8" s="26"/>
      <c r="Z8" s="26"/>
    </row>
    <row r="9" spans="1:26" ht="12" customHeight="1">
      <c r="A9" s="67" t="s">
        <v>26</v>
      </c>
      <c r="B9" s="67"/>
      <c r="C9" s="72"/>
      <c r="D9" s="61"/>
      <c r="E9" s="145"/>
      <c r="F9" s="67" t="s">
        <v>106</v>
      </c>
      <c r="G9" s="67" t="s">
        <v>107</v>
      </c>
      <c r="H9" s="67" t="s">
        <v>115</v>
      </c>
      <c r="I9" s="67" t="s">
        <v>30</v>
      </c>
      <c r="J9" s="67">
        <v>2</v>
      </c>
      <c r="K9" s="149"/>
      <c r="L9" s="150"/>
      <c r="M9" s="151" t="str">
        <f>IF(L9="KG",
IF(K9&lt;&gt;"",IF(K9&lt;='Classificação VP'!$E$36, 1, IF(K9&lt;='Classificação VP'!$E$37, 2, 3)),""),
IF(K9&lt;&gt;"",IF(K9&lt;='Classificação VP'!$E$39, 1, IF(K9&lt;='Classificação VP'!$E$40, 2, 3)),""))</f>
        <v/>
      </c>
      <c r="N9" s="152"/>
      <c r="O9" s="152"/>
      <c r="P9" s="153">
        <f t="shared" si="0"/>
        <v>4</v>
      </c>
      <c r="Q9" s="153">
        <f t="shared" si="1"/>
        <v>4</v>
      </c>
      <c r="R9" s="151" t="str">
        <f t="shared" si="2"/>
        <v>Alto</v>
      </c>
      <c r="S9" s="152" t="str">
        <f t="shared" si="3"/>
        <v>Quinzenal</v>
      </c>
      <c r="T9" s="26"/>
      <c r="U9" s="26"/>
      <c r="V9" s="26"/>
      <c r="W9" s="26"/>
      <c r="X9" s="26"/>
      <c r="Y9" s="26"/>
      <c r="Z9" s="26"/>
    </row>
    <row r="10" spans="1:26" ht="12" customHeight="1">
      <c r="A10" s="67" t="s">
        <v>26</v>
      </c>
      <c r="B10" s="67"/>
      <c r="C10" s="72"/>
      <c r="D10" s="61"/>
      <c r="E10" s="145"/>
      <c r="F10" s="67" t="s">
        <v>106</v>
      </c>
      <c r="G10" s="67" t="s">
        <v>107</v>
      </c>
      <c r="H10" s="67" t="s">
        <v>116</v>
      </c>
      <c r="I10" s="67" t="s">
        <v>117</v>
      </c>
      <c r="J10" s="67">
        <v>2</v>
      </c>
      <c r="K10" s="149"/>
      <c r="L10" s="150"/>
      <c r="M10" s="151" t="str">
        <f>IF(L10="KG",
IF(K10&lt;&gt;"",IF(K10&lt;='Classificação VP'!$E$36, 1, IF(K10&lt;='Classificação VP'!$E$37, 2, 3)),""),
IF(K10&lt;&gt;"",IF(K10&lt;='Classificação VP'!$E$39, 1, IF(K10&lt;='Classificação VP'!$E$40, 2, 3)),""))</f>
        <v/>
      </c>
      <c r="N10" s="152"/>
      <c r="O10" s="152"/>
      <c r="P10" s="153">
        <f t="shared" si="0"/>
        <v>4</v>
      </c>
      <c r="Q10" s="153">
        <f t="shared" si="1"/>
        <v>4</v>
      </c>
      <c r="R10" s="151" t="str">
        <f t="shared" si="2"/>
        <v>Alto</v>
      </c>
      <c r="S10" s="152" t="str">
        <f t="shared" si="3"/>
        <v>Quinzenal</v>
      </c>
      <c r="T10" s="26"/>
      <c r="U10" s="26"/>
      <c r="V10" s="26"/>
      <c r="W10" s="26"/>
      <c r="X10" s="26"/>
      <c r="Y10" s="26"/>
      <c r="Z10" s="26"/>
    </row>
    <row r="11" spans="1:26" ht="12" customHeight="1">
      <c r="A11" s="67" t="s">
        <v>26</v>
      </c>
      <c r="B11" s="67"/>
      <c r="C11" s="72"/>
      <c r="D11" s="61"/>
      <c r="E11" s="145"/>
      <c r="F11" s="67" t="s">
        <v>106</v>
      </c>
      <c r="G11" s="67" t="s">
        <v>107</v>
      </c>
      <c r="H11" s="67" t="s">
        <v>118</v>
      </c>
      <c r="I11" s="67" t="s">
        <v>117</v>
      </c>
      <c r="J11" s="67">
        <v>2</v>
      </c>
      <c r="K11" s="149"/>
      <c r="L11" s="150"/>
      <c r="M11" s="151" t="str">
        <f>IF(L11="KG",
IF(K11&lt;&gt;"",IF(K11&lt;='Classificação VP'!$E$36, 1, IF(K11&lt;='Classificação VP'!$E$37, 2, 3)),""),
IF(K11&lt;&gt;"",IF(K11&lt;='Classificação VP'!$E$39, 1, IF(K11&lt;='Classificação VP'!$E$40, 2, 3)),""))</f>
        <v/>
      </c>
      <c r="N11" s="152"/>
      <c r="O11" s="152"/>
      <c r="P11" s="153">
        <f t="shared" si="0"/>
        <v>4</v>
      </c>
      <c r="Q11" s="153">
        <f t="shared" si="1"/>
        <v>4</v>
      </c>
      <c r="R11" s="151" t="str">
        <f t="shared" si="2"/>
        <v>Alto</v>
      </c>
      <c r="S11" s="152" t="str">
        <f t="shared" si="3"/>
        <v>Quinzenal</v>
      </c>
      <c r="T11" s="26"/>
      <c r="U11" s="26"/>
      <c r="V11" s="26"/>
      <c r="W11" s="26"/>
      <c r="X11" s="26"/>
      <c r="Y11" s="26"/>
      <c r="Z11" s="26"/>
    </row>
    <row r="12" spans="1:26" ht="12" customHeight="1">
      <c r="A12" s="67" t="s">
        <v>26</v>
      </c>
      <c r="B12" s="67"/>
      <c r="C12" s="72"/>
      <c r="D12" s="61"/>
      <c r="E12" s="145"/>
      <c r="F12" s="67" t="s">
        <v>106</v>
      </c>
      <c r="G12" s="67" t="s">
        <v>107</v>
      </c>
      <c r="H12" s="67" t="s">
        <v>119</v>
      </c>
      <c r="I12" s="67" t="s">
        <v>109</v>
      </c>
      <c r="J12" s="67">
        <v>2</v>
      </c>
      <c r="K12" s="149"/>
      <c r="L12" s="150"/>
      <c r="M12" s="151" t="str">
        <f>IF(L12="KG",
IF(K12&lt;&gt;"",IF(K12&lt;='Classificação VP'!$E$36, 1, IF(K12&lt;='Classificação VP'!$E$37, 2, 3)),""),
IF(K12&lt;&gt;"",IF(K12&lt;='Classificação VP'!$E$39, 1, IF(K12&lt;='Classificação VP'!$E$40, 2, 3)),""))</f>
        <v/>
      </c>
      <c r="N12" s="152"/>
      <c r="O12" s="152"/>
      <c r="P12" s="153">
        <f t="shared" si="0"/>
        <v>4</v>
      </c>
      <c r="Q12" s="153">
        <f t="shared" si="1"/>
        <v>4</v>
      </c>
      <c r="R12" s="151" t="str">
        <f t="shared" si="2"/>
        <v>Alto</v>
      </c>
      <c r="S12" s="152" t="str">
        <f t="shared" si="3"/>
        <v>Quinzenal</v>
      </c>
      <c r="T12" s="26"/>
      <c r="U12" s="26"/>
      <c r="V12" s="26"/>
      <c r="W12" s="26"/>
      <c r="X12" s="26"/>
      <c r="Y12" s="26"/>
      <c r="Z12" s="26"/>
    </row>
    <row r="13" spans="1:26" ht="12" customHeight="1">
      <c r="A13" s="67" t="s">
        <v>26</v>
      </c>
      <c r="B13" s="67"/>
      <c r="C13" s="72"/>
      <c r="D13" s="61"/>
      <c r="E13" s="145"/>
      <c r="F13" s="67" t="s">
        <v>106</v>
      </c>
      <c r="G13" s="67" t="s">
        <v>107</v>
      </c>
      <c r="H13" s="67" t="s">
        <v>120</v>
      </c>
      <c r="I13" s="67" t="s">
        <v>30</v>
      </c>
      <c r="J13" s="67">
        <v>2</v>
      </c>
      <c r="K13" s="154"/>
      <c r="L13" s="155"/>
      <c r="M13" s="134" t="str">
        <f>IF(L13="KG",
IF(K13&lt;&gt;"",IF(K13&lt;='Classificação VP'!$E$36, 1, IF(K13&lt;='Classificação VP'!$E$37, 2, 3)),""),
IF(K13&lt;&gt;"",IF(K13&lt;='Classificação VP'!$E$39, 1, IF(K13&lt;='Classificação VP'!$E$40, 2, 3)),""))</f>
        <v/>
      </c>
      <c r="N13" s="135"/>
      <c r="O13" s="135"/>
      <c r="P13" s="136">
        <f t="shared" si="0"/>
        <v>4</v>
      </c>
      <c r="Q13" s="136">
        <f t="shared" si="1"/>
        <v>4</v>
      </c>
      <c r="R13" s="134" t="str">
        <f t="shared" si="2"/>
        <v>Alto</v>
      </c>
      <c r="S13" s="135" t="str">
        <f t="shared" si="3"/>
        <v>Quinzenal</v>
      </c>
      <c r="T13" s="26"/>
      <c r="U13" s="26"/>
      <c r="V13" s="26"/>
      <c r="W13" s="26"/>
      <c r="X13" s="26"/>
      <c r="Y13" s="26"/>
      <c r="Z13" s="26"/>
    </row>
    <row r="14" spans="1:26" ht="12" customHeight="1">
      <c r="A14" s="74" t="s">
        <v>26</v>
      </c>
      <c r="B14" s="74"/>
      <c r="C14" s="74"/>
      <c r="D14" s="75"/>
      <c r="E14" s="75"/>
      <c r="F14" s="74" t="s">
        <v>106</v>
      </c>
      <c r="G14" s="74" t="s">
        <v>107</v>
      </c>
      <c r="H14" s="74" t="s">
        <v>121</v>
      </c>
      <c r="I14" s="74" t="s">
        <v>117</v>
      </c>
      <c r="J14" s="74">
        <v>2</v>
      </c>
      <c r="K14" s="142">
        <v>419711.75</v>
      </c>
      <c r="L14" s="111" t="s">
        <v>31</v>
      </c>
      <c r="M14" s="116">
        <f>IF(L14="KG",
IF(K14&lt;&gt;"",IF(K14&lt;='Classificação VP'!$E$36, 1, IF(K14&lt;='Classificação VP'!$E$37, 2, 3)),""),
IF(K14&lt;&gt;"",IF(K14&lt;='Classificação VP'!$E$39, 1, IF(K14&lt;='Classificação VP'!$E$40, 2, 3)),""))</f>
        <v>1</v>
      </c>
      <c r="N14" s="114">
        <v>2</v>
      </c>
      <c r="O14" s="114">
        <v>3</v>
      </c>
      <c r="P14" s="115">
        <f t="shared" si="0"/>
        <v>2.25</v>
      </c>
      <c r="Q14" s="156">
        <f t="shared" si="1"/>
        <v>2</v>
      </c>
      <c r="R14" s="116" t="str">
        <f t="shared" si="2"/>
        <v>Baixo</v>
      </c>
      <c r="S14" s="113" t="str">
        <f t="shared" si="3"/>
        <v>Semestral</v>
      </c>
      <c r="T14" s="26"/>
      <c r="U14" s="26"/>
      <c r="V14" s="26"/>
      <c r="W14" s="26"/>
      <c r="X14" s="26"/>
      <c r="Y14" s="26"/>
      <c r="Z14" s="26"/>
    </row>
    <row r="15" spans="1:26" ht="12" customHeight="1">
      <c r="A15" s="74" t="s">
        <v>26</v>
      </c>
      <c r="B15" s="74"/>
      <c r="C15" s="74"/>
      <c r="D15" s="75"/>
      <c r="E15" s="75"/>
      <c r="F15" s="74" t="s">
        <v>106</v>
      </c>
      <c r="G15" s="74" t="s">
        <v>107</v>
      </c>
      <c r="H15" s="74" t="s">
        <v>111</v>
      </c>
      <c r="I15" s="74" t="s">
        <v>30</v>
      </c>
      <c r="J15" s="74">
        <v>2</v>
      </c>
      <c r="K15" s="157"/>
      <c r="L15" s="158"/>
      <c r="M15" s="122" t="str">
        <f>IF(L15="KG",
IF(K15&lt;&gt;"",IF(K15&lt;='Classificação VP'!$E$36, 1, IF(K15&lt;='Classificação VP'!$E$37, 2, 3)),""),
IF(K15&lt;&gt;"",IF(K15&lt;='Classificação VP'!$E$39, 1, IF(K15&lt;='Classificação VP'!$E$40, 2, 3)),""))</f>
        <v/>
      </c>
      <c r="N15" s="123"/>
      <c r="O15" s="123"/>
      <c r="P15" s="124">
        <f t="shared" si="0"/>
        <v>4</v>
      </c>
      <c r="Q15" s="124">
        <f t="shared" si="1"/>
        <v>4</v>
      </c>
      <c r="R15" s="122" t="str">
        <f t="shared" si="2"/>
        <v>Alto</v>
      </c>
      <c r="S15" s="123" t="str">
        <f t="shared" si="3"/>
        <v>Quinzenal</v>
      </c>
      <c r="T15" s="26"/>
      <c r="U15" s="26"/>
      <c r="V15" s="26"/>
      <c r="W15" s="26"/>
      <c r="X15" s="26"/>
      <c r="Y15" s="26"/>
      <c r="Z15" s="26"/>
    </row>
    <row r="16" spans="1:26" ht="12" customHeight="1">
      <c r="A16" s="74" t="s">
        <v>26</v>
      </c>
      <c r="B16" s="74"/>
      <c r="C16" s="74"/>
      <c r="D16" s="75"/>
      <c r="E16" s="75"/>
      <c r="F16" s="74" t="s">
        <v>106</v>
      </c>
      <c r="G16" s="74" t="s">
        <v>107</v>
      </c>
      <c r="H16" s="74" t="s">
        <v>112</v>
      </c>
      <c r="I16" s="74" t="s">
        <v>30</v>
      </c>
      <c r="J16" s="74">
        <v>2</v>
      </c>
      <c r="K16" s="157"/>
      <c r="L16" s="158"/>
      <c r="M16" s="122" t="str">
        <f>IF(L16="KG",
IF(K16&lt;&gt;"",IF(K16&lt;='Classificação VP'!$E$36, 1, IF(K16&lt;='Classificação VP'!$E$37, 2, 3)),""),
IF(K16&lt;&gt;"",IF(K16&lt;='Classificação VP'!$E$39, 1, IF(K16&lt;='Classificação VP'!$E$40, 2, 3)),""))</f>
        <v/>
      </c>
      <c r="N16" s="123"/>
      <c r="O16" s="123"/>
      <c r="P16" s="124">
        <f t="shared" si="0"/>
        <v>4</v>
      </c>
      <c r="Q16" s="124">
        <f t="shared" si="1"/>
        <v>4</v>
      </c>
      <c r="R16" s="122" t="str">
        <f t="shared" si="2"/>
        <v>Alto</v>
      </c>
      <c r="S16" s="123" t="str">
        <f t="shared" si="3"/>
        <v>Quinzenal</v>
      </c>
      <c r="T16" s="26"/>
      <c r="U16" s="26"/>
      <c r="V16" s="26"/>
      <c r="W16" s="26"/>
      <c r="X16" s="26"/>
      <c r="Y16" s="26"/>
      <c r="Z16" s="26"/>
    </row>
    <row r="17" spans="1:26" ht="12" customHeight="1">
      <c r="A17" s="74" t="s">
        <v>26</v>
      </c>
      <c r="B17" s="74"/>
      <c r="C17" s="74"/>
      <c r="D17" s="75"/>
      <c r="E17" s="75"/>
      <c r="F17" s="74" t="s">
        <v>106</v>
      </c>
      <c r="G17" s="74" t="s">
        <v>107</v>
      </c>
      <c r="H17" s="74" t="s">
        <v>113</v>
      </c>
      <c r="I17" s="74" t="s">
        <v>30</v>
      </c>
      <c r="J17" s="74">
        <v>2</v>
      </c>
      <c r="K17" s="157"/>
      <c r="L17" s="158"/>
      <c r="M17" s="122" t="str">
        <f>IF(L17="KG",
IF(K17&lt;&gt;"",IF(K17&lt;='Classificação VP'!$E$36, 1, IF(K17&lt;='Classificação VP'!$E$37, 2, 3)),""),
IF(K17&lt;&gt;"",IF(K17&lt;='Classificação VP'!$E$39, 1, IF(K17&lt;='Classificação VP'!$E$40, 2, 3)),""))</f>
        <v/>
      </c>
      <c r="N17" s="123"/>
      <c r="O17" s="123"/>
      <c r="P17" s="124">
        <f t="shared" si="0"/>
        <v>4</v>
      </c>
      <c r="Q17" s="124">
        <f t="shared" si="1"/>
        <v>4</v>
      </c>
      <c r="R17" s="122" t="str">
        <f t="shared" si="2"/>
        <v>Alto</v>
      </c>
      <c r="S17" s="123" t="str">
        <f t="shared" si="3"/>
        <v>Quinzenal</v>
      </c>
      <c r="T17" s="26"/>
      <c r="U17" s="26"/>
      <c r="V17" s="26"/>
      <c r="W17" s="26"/>
      <c r="X17" s="26"/>
      <c r="Y17" s="26"/>
      <c r="Z17" s="26"/>
    </row>
    <row r="18" spans="1:26" ht="12" customHeight="1">
      <c r="A18" s="74" t="s">
        <v>26</v>
      </c>
      <c r="B18" s="74"/>
      <c r="C18" s="74"/>
      <c r="D18" s="75"/>
      <c r="E18" s="75"/>
      <c r="F18" s="74" t="s">
        <v>106</v>
      </c>
      <c r="G18" s="74" t="s">
        <v>107</v>
      </c>
      <c r="H18" s="74" t="s">
        <v>122</v>
      </c>
      <c r="I18" s="74" t="s">
        <v>30</v>
      </c>
      <c r="J18" s="74">
        <v>2</v>
      </c>
      <c r="K18" s="157"/>
      <c r="L18" s="158"/>
      <c r="M18" s="122" t="str">
        <f>IF(L18="KG",
IF(K18&lt;&gt;"",IF(K18&lt;='Classificação VP'!$E$36, 1, IF(K18&lt;='Classificação VP'!$E$37, 2, 3)),""),
IF(K18&lt;&gt;"",IF(K18&lt;='Classificação VP'!$E$39, 1, IF(K18&lt;='Classificação VP'!$E$40, 2, 3)),""))</f>
        <v/>
      </c>
      <c r="N18" s="123"/>
      <c r="O18" s="123"/>
      <c r="P18" s="124">
        <f t="shared" si="0"/>
        <v>4</v>
      </c>
      <c r="Q18" s="124">
        <f t="shared" si="1"/>
        <v>4</v>
      </c>
      <c r="R18" s="122" t="str">
        <f t="shared" si="2"/>
        <v>Alto</v>
      </c>
      <c r="S18" s="123" t="str">
        <f t="shared" si="3"/>
        <v>Quinzenal</v>
      </c>
      <c r="T18" s="26"/>
      <c r="U18" s="26"/>
      <c r="V18" s="26"/>
      <c r="W18" s="26"/>
      <c r="X18" s="26"/>
      <c r="Y18" s="26"/>
      <c r="Z18" s="26"/>
    </row>
    <row r="19" spans="1:26" ht="12" customHeight="1">
      <c r="A19" s="74" t="s">
        <v>26</v>
      </c>
      <c r="B19" s="74"/>
      <c r="C19" s="74"/>
      <c r="D19" s="75"/>
      <c r="E19" s="75"/>
      <c r="F19" s="74" t="s">
        <v>106</v>
      </c>
      <c r="G19" s="74" t="s">
        <v>107</v>
      </c>
      <c r="H19" s="74" t="s">
        <v>123</v>
      </c>
      <c r="I19" s="74" t="s">
        <v>109</v>
      </c>
      <c r="J19" s="74">
        <v>2</v>
      </c>
      <c r="K19" s="157"/>
      <c r="L19" s="158"/>
      <c r="M19" s="122" t="str">
        <f>IF(L19="KG",
IF(K19&lt;&gt;"",IF(K19&lt;='Classificação VP'!$E$36, 1, IF(K19&lt;='Classificação VP'!$E$37, 2, 3)),""),
IF(K19&lt;&gt;"",IF(K19&lt;='Classificação VP'!$E$39, 1, IF(K19&lt;='Classificação VP'!$E$40, 2, 3)),""))</f>
        <v/>
      </c>
      <c r="N19" s="123"/>
      <c r="O19" s="123"/>
      <c r="P19" s="124">
        <f t="shared" si="0"/>
        <v>4</v>
      </c>
      <c r="Q19" s="124">
        <f t="shared" si="1"/>
        <v>4</v>
      </c>
      <c r="R19" s="122" t="str">
        <f t="shared" si="2"/>
        <v>Alto</v>
      </c>
      <c r="S19" s="123" t="str">
        <f t="shared" si="3"/>
        <v>Quinzenal</v>
      </c>
      <c r="T19" s="26"/>
      <c r="U19" s="26"/>
      <c r="V19" s="26"/>
      <c r="W19" s="26"/>
      <c r="X19" s="26"/>
      <c r="Y19" s="26"/>
      <c r="Z19" s="26"/>
    </row>
    <row r="20" spans="1:26" ht="12" customHeight="1">
      <c r="A20" s="74" t="s">
        <v>26</v>
      </c>
      <c r="B20" s="74"/>
      <c r="C20" s="74"/>
      <c r="D20" s="75"/>
      <c r="E20" s="75"/>
      <c r="F20" s="74" t="s">
        <v>106</v>
      </c>
      <c r="G20" s="74" t="s">
        <v>107</v>
      </c>
      <c r="H20" s="74" t="s">
        <v>124</v>
      </c>
      <c r="I20" s="74" t="s">
        <v>125</v>
      </c>
      <c r="J20" s="74">
        <v>3</v>
      </c>
      <c r="K20" s="157"/>
      <c r="L20" s="158"/>
      <c r="M20" s="122" t="str">
        <f>IF(L20="KG",
IF(K20&lt;&gt;"",IF(K20&lt;='Classificação VP'!$E$36, 1, IF(K20&lt;='Classificação VP'!$E$37, 2, 3)),""),
IF(K20&lt;&gt;"",IF(K20&lt;='Classificação VP'!$E$39, 1, IF(K20&lt;='Classificação VP'!$E$40, 2, 3)),""))</f>
        <v/>
      </c>
      <c r="N20" s="123"/>
      <c r="O20" s="123"/>
      <c r="P20" s="124">
        <f t="shared" si="0"/>
        <v>4</v>
      </c>
      <c r="Q20" s="124">
        <f t="shared" si="1"/>
        <v>4</v>
      </c>
      <c r="R20" s="122" t="str">
        <f t="shared" si="2"/>
        <v>Alto</v>
      </c>
      <c r="S20" s="123" t="str">
        <f t="shared" si="3"/>
        <v>Quinzenal</v>
      </c>
      <c r="T20" s="26"/>
      <c r="U20" s="26"/>
      <c r="V20" s="26"/>
      <c r="W20" s="26"/>
      <c r="X20" s="26"/>
      <c r="Y20" s="26"/>
      <c r="Z20" s="26"/>
    </row>
    <row r="21" spans="1:26" ht="12" customHeight="1">
      <c r="A21" s="74" t="s">
        <v>26</v>
      </c>
      <c r="B21" s="74"/>
      <c r="C21" s="74"/>
      <c r="D21" s="75"/>
      <c r="E21" s="75"/>
      <c r="F21" s="74" t="s">
        <v>106</v>
      </c>
      <c r="G21" s="74" t="s">
        <v>107</v>
      </c>
      <c r="H21" s="74" t="s">
        <v>126</v>
      </c>
      <c r="I21" s="74" t="s">
        <v>117</v>
      </c>
      <c r="J21" s="74">
        <v>2</v>
      </c>
      <c r="K21" s="157"/>
      <c r="L21" s="158"/>
      <c r="M21" s="122" t="str">
        <f>IF(L21="KG",
IF(K21&lt;&gt;"",IF(K21&lt;='Classificação VP'!$E$36, 1, IF(K21&lt;='Classificação VP'!$E$37, 2, 3)),""),
IF(K21&lt;&gt;"",IF(K21&lt;='Classificação VP'!$E$39, 1, IF(K21&lt;='Classificação VP'!$E$40, 2, 3)),""))</f>
        <v/>
      </c>
      <c r="N21" s="123"/>
      <c r="O21" s="123"/>
      <c r="P21" s="124">
        <f t="shared" si="0"/>
        <v>4</v>
      </c>
      <c r="Q21" s="124">
        <f t="shared" si="1"/>
        <v>4</v>
      </c>
      <c r="R21" s="122" t="str">
        <f t="shared" si="2"/>
        <v>Alto</v>
      </c>
      <c r="S21" s="123" t="str">
        <f t="shared" si="3"/>
        <v>Quinzenal</v>
      </c>
      <c r="T21" s="26"/>
      <c r="U21" s="26"/>
      <c r="V21" s="26"/>
      <c r="W21" s="26"/>
      <c r="X21" s="26"/>
      <c r="Y21" s="26"/>
      <c r="Z21" s="26"/>
    </row>
    <row r="22" spans="1:26" ht="12" customHeight="1">
      <c r="A22" s="74" t="s">
        <v>26</v>
      </c>
      <c r="B22" s="74"/>
      <c r="C22" s="74"/>
      <c r="D22" s="75"/>
      <c r="E22" s="75"/>
      <c r="F22" s="74" t="s">
        <v>106</v>
      </c>
      <c r="G22" s="74" t="s">
        <v>107</v>
      </c>
      <c r="H22" s="74" t="s">
        <v>127</v>
      </c>
      <c r="I22" s="74" t="s">
        <v>117</v>
      </c>
      <c r="J22" s="74">
        <v>2</v>
      </c>
      <c r="K22" s="157"/>
      <c r="L22" s="158"/>
      <c r="M22" s="122" t="str">
        <f>IF(L22="KG",
IF(K22&lt;&gt;"",IF(K22&lt;='Classificação VP'!$E$36, 1, IF(K22&lt;='Classificação VP'!$E$37, 2, 3)),""),
IF(K22&lt;&gt;"",IF(K22&lt;='Classificação VP'!$E$39, 1, IF(K22&lt;='Classificação VP'!$E$40, 2, 3)),""))</f>
        <v/>
      </c>
      <c r="N22" s="123"/>
      <c r="O22" s="123"/>
      <c r="P22" s="124">
        <f t="shared" si="0"/>
        <v>4</v>
      </c>
      <c r="Q22" s="124">
        <f t="shared" si="1"/>
        <v>4</v>
      </c>
      <c r="R22" s="122" t="str">
        <f t="shared" si="2"/>
        <v>Alto</v>
      </c>
      <c r="S22" s="123" t="str">
        <f t="shared" si="3"/>
        <v>Quinzenal</v>
      </c>
      <c r="T22" s="26"/>
      <c r="U22" s="26"/>
      <c r="V22" s="26"/>
      <c r="W22" s="26"/>
      <c r="X22" s="26"/>
      <c r="Y22" s="26"/>
      <c r="Z22" s="26"/>
    </row>
    <row r="23" spans="1:26" ht="12" customHeight="1">
      <c r="A23" s="74" t="s">
        <v>26</v>
      </c>
      <c r="B23" s="74"/>
      <c r="C23" s="74"/>
      <c r="D23" s="75"/>
      <c r="E23" s="75"/>
      <c r="F23" s="74" t="s">
        <v>106</v>
      </c>
      <c r="G23" s="74" t="s">
        <v>107</v>
      </c>
      <c r="H23" s="74" t="s">
        <v>120</v>
      </c>
      <c r="I23" s="74" t="s">
        <v>30</v>
      </c>
      <c r="J23" s="74">
        <v>2</v>
      </c>
      <c r="K23" s="157"/>
      <c r="L23" s="158"/>
      <c r="M23" s="122" t="str">
        <f>IF(L23="KG",
IF(K23&lt;&gt;"",IF(K23&lt;='Classificação VP'!$E$36, 1, IF(K23&lt;='Classificação VP'!$E$37, 2, 3)),""),
IF(K23&lt;&gt;"",IF(K23&lt;='Classificação VP'!$E$39, 1, IF(K23&lt;='Classificação VP'!$E$40, 2, 3)),""))</f>
        <v/>
      </c>
      <c r="N23" s="123"/>
      <c r="O23" s="123"/>
      <c r="P23" s="124">
        <f t="shared" si="0"/>
        <v>4</v>
      </c>
      <c r="Q23" s="124">
        <f t="shared" si="1"/>
        <v>4</v>
      </c>
      <c r="R23" s="122" t="str">
        <f t="shared" si="2"/>
        <v>Alto</v>
      </c>
      <c r="S23" s="123" t="str">
        <f t="shared" si="3"/>
        <v>Quinzenal</v>
      </c>
      <c r="T23" s="26"/>
      <c r="U23" s="26"/>
      <c r="V23" s="26"/>
      <c r="W23" s="26"/>
      <c r="X23" s="26"/>
      <c r="Y23" s="26"/>
      <c r="Z23" s="26"/>
    </row>
    <row r="24" spans="1:26" ht="12" customHeight="1">
      <c r="A24" s="74" t="s">
        <v>26</v>
      </c>
      <c r="B24" s="74"/>
      <c r="C24" s="74"/>
      <c r="D24" s="75"/>
      <c r="E24" s="75"/>
      <c r="F24" s="74" t="s">
        <v>106</v>
      </c>
      <c r="G24" s="74" t="s">
        <v>107</v>
      </c>
      <c r="H24" s="74" t="s">
        <v>128</v>
      </c>
      <c r="I24" s="74" t="s">
        <v>30</v>
      </c>
      <c r="J24" s="74">
        <v>2</v>
      </c>
      <c r="K24" s="157"/>
      <c r="L24" s="158"/>
      <c r="M24" s="122" t="str">
        <f>IF(L24="KG",
IF(K24&lt;&gt;"",IF(K24&lt;='Classificação VP'!$E$36, 1, IF(K24&lt;='Classificação VP'!$E$37, 2, 3)),""),
IF(K24&lt;&gt;"",IF(K24&lt;='Classificação VP'!$E$39, 1, IF(K24&lt;='Classificação VP'!$E$40, 2, 3)),""))</f>
        <v/>
      </c>
      <c r="N24" s="123"/>
      <c r="O24" s="123"/>
      <c r="P24" s="124">
        <f t="shared" si="0"/>
        <v>4</v>
      </c>
      <c r="Q24" s="124">
        <f t="shared" si="1"/>
        <v>4</v>
      </c>
      <c r="R24" s="122" t="str">
        <f t="shared" si="2"/>
        <v>Alto</v>
      </c>
      <c r="S24" s="123" t="str">
        <f t="shared" si="3"/>
        <v>Quinzenal</v>
      </c>
      <c r="T24" s="26"/>
      <c r="U24" s="26"/>
      <c r="V24" s="26"/>
      <c r="W24" s="26"/>
      <c r="X24" s="26"/>
      <c r="Y24" s="26"/>
      <c r="Z24" s="26"/>
    </row>
    <row r="25" spans="1:26" ht="12" customHeight="1">
      <c r="A25" s="53" t="s">
        <v>26</v>
      </c>
      <c r="B25" s="53"/>
      <c r="C25" s="53"/>
      <c r="D25" s="61"/>
      <c r="E25" s="61"/>
      <c r="F25" s="53" t="s">
        <v>106</v>
      </c>
      <c r="G25" s="53" t="s">
        <v>107</v>
      </c>
      <c r="H25" s="53" t="s">
        <v>129</v>
      </c>
      <c r="I25" s="53" t="s">
        <v>30</v>
      </c>
      <c r="J25" s="53">
        <v>2</v>
      </c>
      <c r="K25" s="159">
        <v>17813.099999999999</v>
      </c>
      <c r="L25" s="160" t="s">
        <v>31</v>
      </c>
      <c r="M25" s="122">
        <f>IF(L25="KG",
IF(K25&lt;&gt;"",IF(K25&lt;='Classificação VP'!$E$36, 1, IF(K25&lt;='Classificação VP'!$E$37, 2, 3)),""),
IF(K25&lt;&gt;"",IF(K25&lt;='Classificação VP'!$E$39, 1, IF(K25&lt;='Classificação VP'!$E$40, 2, 3)),""))</f>
        <v>1</v>
      </c>
      <c r="N25" s="161">
        <v>2</v>
      </c>
      <c r="O25" s="161">
        <v>2</v>
      </c>
      <c r="P25" s="124">
        <f t="shared" si="0"/>
        <v>1.75</v>
      </c>
      <c r="Q25" s="124">
        <f t="shared" si="1"/>
        <v>2</v>
      </c>
      <c r="R25" s="122" t="str">
        <f t="shared" si="2"/>
        <v>Baixo</v>
      </c>
      <c r="S25" s="123" t="str">
        <f t="shared" si="3"/>
        <v>Semestral</v>
      </c>
      <c r="T25" s="26"/>
      <c r="U25" s="26"/>
      <c r="V25" s="26"/>
      <c r="W25" s="26"/>
      <c r="X25" s="26"/>
      <c r="Y25" s="26"/>
      <c r="Z25" s="26"/>
    </row>
    <row r="26" spans="1:26" ht="12" customHeight="1">
      <c r="A26" s="53" t="s">
        <v>26</v>
      </c>
      <c r="B26" s="53"/>
      <c r="C26" s="53"/>
      <c r="D26" s="61"/>
      <c r="E26" s="61"/>
      <c r="F26" s="53" t="s">
        <v>106</v>
      </c>
      <c r="G26" s="53" t="s">
        <v>107</v>
      </c>
      <c r="H26" s="53" t="s">
        <v>130</v>
      </c>
      <c r="I26" s="53" t="s">
        <v>117</v>
      </c>
      <c r="J26" s="53">
        <v>2</v>
      </c>
      <c r="K26" s="157"/>
      <c r="L26" s="158"/>
      <c r="M26" s="122" t="str">
        <f>IF(L26="KG",
IF(K26&lt;&gt;"",IF(K26&lt;='Classificação VP'!$E$36, 1, IF(K26&lt;='Classificação VP'!$E$37, 2, 3)),""),
IF(K26&lt;&gt;"",IF(K26&lt;='Classificação VP'!$E$39, 1, IF(K26&lt;='Classificação VP'!$E$40, 2, 3)),""))</f>
        <v/>
      </c>
      <c r="N26" s="123"/>
      <c r="O26" s="123"/>
      <c r="P26" s="124">
        <f t="shared" si="0"/>
        <v>4</v>
      </c>
      <c r="Q26" s="124">
        <f t="shared" si="1"/>
        <v>4</v>
      </c>
      <c r="R26" s="122" t="str">
        <f t="shared" si="2"/>
        <v>Alto</v>
      </c>
      <c r="S26" s="123" t="str">
        <f t="shared" si="3"/>
        <v>Quinzenal</v>
      </c>
      <c r="T26" s="26"/>
      <c r="U26" s="26"/>
      <c r="V26" s="26"/>
      <c r="W26" s="26"/>
      <c r="X26" s="26"/>
      <c r="Y26" s="26"/>
      <c r="Z26" s="26"/>
    </row>
    <row r="27" spans="1:26" ht="12" customHeight="1">
      <c r="A27" s="53" t="s">
        <v>26</v>
      </c>
      <c r="B27" s="53"/>
      <c r="C27" s="53"/>
      <c r="D27" s="61"/>
      <c r="E27" s="61"/>
      <c r="F27" s="53" t="s">
        <v>106</v>
      </c>
      <c r="G27" s="53" t="s">
        <v>107</v>
      </c>
      <c r="H27" s="53" t="s">
        <v>131</v>
      </c>
      <c r="I27" s="53" t="s">
        <v>117</v>
      </c>
      <c r="J27" s="53">
        <v>2</v>
      </c>
      <c r="K27" s="157"/>
      <c r="L27" s="158"/>
      <c r="M27" s="122" t="str">
        <f>IF(L27="KG",
IF(K27&lt;&gt;"",IF(K27&lt;='Classificação VP'!$E$36, 1, IF(K27&lt;='Classificação VP'!$E$37, 2, 3)),""),
IF(K27&lt;&gt;"",IF(K27&lt;='Classificação VP'!$E$39, 1, IF(K27&lt;='Classificação VP'!$E$40, 2, 3)),""))</f>
        <v/>
      </c>
      <c r="N27" s="123"/>
      <c r="O27" s="123"/>
      <c r="P27" s="124">
        <f t="shared" si="0"/>
        <v>4</v>
      </c>
      <c r="Q27" s="124">
        <f t="shared" si="1"/>
        <v>4</v>
      </c>
      <c r="R27" s="122" t="str">
        <f t="shared" si="2"/>
        <v>Alto</v>
      </c>
      <c r="S27" s="123" t="str">
        <f t="shared" si="3"/>
        <v>Quinzenal</v>
      </c>
      <c r="T27" s="26"/>
      <c r="U27" s="26"/>
      <c r="V27" s="26"/>
      <c r="W27" s="26"/>
      <c r="X27" s="26"/>
      <c r="Y27" s="26"/>
      <c r="Z27" s="26"/>
    </row>
    <row r="28" spans="1:26" ht="12" customHeight="1">
      <c r="A28" s="53" t="s">
        <v>26</v>
      </c>
      <c r="B28" s="53"/>
      <c r="C28" s="53"/>
      <c r="D28" s="61"/>
      <c r="E28" s="61"/>
      <c r="F28" s="53" t="s">
        <v>106</v>
      </c>
      <c r="G28" s="53" t="s">
        <v>107</v>
      </c>
      <c r="H28" s="53" t="s">
        <v>132</v>
      </c>
      <c r="I28" s="53" t="s">
        <v>117</v>
      </c>
      <c r="J28" s="53">
        <v>2</v>
      </c>
      <c r="K28" s="157"/>
      <c r="L28" s="158"/>
      <c r="M28" s="122" t="str">
        <f>IF(L28="KG",
IF(K28&lt;&gt;"",IF(K28&lt;='Classificação VP'!$E$36, 1, IF(K28&lt;='Classificação VP'!$E$37, 2, 3)),""),
IF(K28&lt;&gt;"",IF(K28&lt;='Classificação VP'!$E$39, 1, IF(K28&lt;='Classificação VP'!$E$40, 2, 3)),""))</f>
        <v/>
      </c>
      <c r="N28" s="123"/>
      <c r="O28" s="123"/>
      <c r="P28" s="124">
        <f t="shared" si="0"/>
        <v>4</v>
      </c>
      <c r="Q28" s="124">
        <f t="shared" si="1"/>
        <v>4</v>
      </c>
      <c r="R28" s="122" t="str">
        <f t="shared" si="2"/>
        <v>Alto</v>
      </c>
      <c r="S28" s="123" t="str">
        <f t="shared" si="3"/>
        <v>Quinzenal</v>
      </c>
      <c r="T28" s="26"/>
      <c r="U28" s="26"/>
      <c r="V28" s="26"/>
      <c r="W28" s="26"/>
      <c r="X28" s="26"/>
      <c r="Y28" s="26"/>
      <c r="Z28" s="26"/>
    </row>
    <row r="29" spans="1:26" ht="12" customHeight="1">
      <c r="A29" s="53" t="s">
        <v>26</v>
      </c>
      <c r="B29" s="53"/>
      <c r="C29" s="53"/>
      <c r="D29" s="61"/>
      <c r="E29" s="61"/>
      <c r="F29" s="53" t="s">
        <v>106</v>
      </c>
      <c r="G29" s="53" t="s">
        <v>107</v>
      </c>
      <c r="H29" s="53" t="s">
        <v>133</v>
      </c>
      <c r="I29" s="53" t="s">
        <v>117</v>
      </c>
      <c r="J29" s="53">
        <v>2</v>
      </c>
      <c r="K29" s="157"/>
      <c r="L29" s="158"/>
      <c r="M29" s="122" t="str">
        <f>IF(L29="KG",
IF(K29&lt;&gt;"",IF(K29&lt;='Classificação VP'!$E$36, 1, IF(K29&lt;='Classificação VP'!$E$37, 2, 3)),""),
IF(K29&lt;&gt;"",IF(K29&lt;='Classificação VP'!$E$39, 1, IF(K29&lt;='Classificação VP'!$E$40, 2, 3)),""))</f>
        <v/>
      </c>
      <c r="N29" s="123"/>
      <c r="O29" s="123"/>
      <c r="P29" s="124">
        <f t="shared" si="0"/>
        <v>4</v>
      </c>
      <c r="Q29" s="124">
        <f t="shared" si="1"/>
        <v>4</v>
      </c>
      <c r="R29" s="122" t="str">
        <f t="shared" si="2"/>
        <v>Alto</v>
      </c>
      <c r="S29" s="123" t="str">
        <f t="shared" si="3"/>
        <v>Quinzenal</v>
      </c>
      <c r="T29" s="26"/>
      <c r="U29" s="26"/>
      <c r="V29" s="26"/>
      <c r="W29" s="26"/>
      <c r="X29" s="26"/>
      <c r="Y29" s="26"/>
      <c r="Z29" s="26"/>
    </row>
    <row r="30" spans="1:26" ht="12" customHeight="1">
      <c r="A30" s="53" t="s">
        <v>26</v>
      </c>
      <c r="B30" s="53"/>
      <c r="C30" s="53"/>
      <c r="D30" s="61"/>
      <c r="E30" s="61"/>
      <c r="F30" s="53" t="s">
        <v>106</v>
      </c>
      <c r="G30" s="53" t="s">
        <v>107</v>
      </c>
      <c r="H30" s="53" t="s">
        <v>120</v>
      </c>
      <c r="I30" s="53" t="s">
        <v>30</v>
      </c>
      <c r="J30" s="53">
        <v>2</v>
      </c>
      <c r="K30" s="157"/>
      <c r="L30" s="158"/>
      <c r="M30" s="122" t="str">
        <f>IF(L30="KG",
IF(K30&lt;&gt;"",IF(K30&lt;='Classificação VP'!$E$36, 1, IF(K30&lt;='Classificação VP'!$E$37, 2, 3)),""),
IF(K30&lt;&gt;"",IF(K30&lt;='Classificação VP'!$E$39, 1, IF(K30&lt;='Classificação VP'!$E$40, 2, 3)),""))</f>
        <v/>
      </c>
      <c r="N30" s="123"/>
      <c r="O30" s="123"/>
      <c r="P30" s="124">
        <f t="shared" si="0"/>
        <v>4</v>
      </c>
      <c r="Q30" s="124">
        <f t="shared" si="1"/>
        <v>4</v>
      </c>
      <c r="R30" s="122" t="str">
        <f t="shared" si="2"/>
        <v>Alto</v>
      </c>
      <c r="S30" s="123" t="str">
        <f t="shared" si="3"/>
        <v>Quinzenal</v>
      </c>
      <c r="T30" s="26"/>
      <c r="U30" s="26"/>
      <c r="V30" s="26"/>
      <c r="W30" s="26"/>
      <c r="X30" s="26"/>
      <c r="Y30" s="26"/>
      <c r="Z30" s="26"/>
    </row>
    <row r="31" spans="1:26" ht="12" customHeight="1">
      <c r="A31" s="53" t="s">
        <v>26</v>
      </c>
      <c r="B31" s="53"/>
      <c r="C31" s="53"/>
      <c r="D31" s="61"/>
      <c r="E31" s="61"/>
      <c r="F31" s="53" t="s">
        <v>106</v>
      </c>
      <c r="G31" s="53" t="s">
        <v>107</v>
      </c>
      <c r="H31" s="53" t="s">
        <v>134</v>
      </c>
      <c r="I31" s="53" t="s">
        <v>109</v>
      </c>
      <c r="J31" s="53">
        <v>2</v>
      </c>
      <c r="K31" s="157"/>
      <c r="L31" s="158"/>
      <c r="M31" s="122" t="str">
        <f>IF(L31="KG",
IF(K31&lt;&gt;"",IF(K31&lt;='Classificação VP'!$E$36, 1, IF(K31&lt;='Classificação VP'!$E$37, 2, 3)),""),
IF(K31&lt;&gt;"",IF(K31&lt;='Classificação VP'!$E$39, 1, IF(K31&lt;='Classificação VP'!$E$40, 2, 3)),""))</f>
        <v/>
      </c>
      <c r="N31" s="123"/>
      <c r="O31" s="123"/>
      <c r="P31" s="124">
        <f t="shared" si="0"/>
        <v>4</v>
      </c>
      <c r="Q31" s="124">
        <f t="shared" si="1"/>
        <v>4</v>
      </c>
      <c r="R31" s="122" t="str">
        <f t="shared" si="2"/>
        <v>Alto</v>
      </c>
      <c r="S31" s="123" t="str">
        <f t="shared" si="3"/>
        <v>Quinzenal</v>
      </c>
      <c r="T31" s="26"/>
      <c r="U31" s="26"/>
      <c r="V31" s="26"/>
      <c r="W31" s="26"/>
      <c r="X31" s="26"/>
      <c r="Y31" s="26"/>
      <c r="Z31" s="26"/>
    </row>
    <row r="32" spans="1:26" ht="12" customHeight="1">
      <c r="A32" s="53" t="s">
        <v>26</v>
      </c>
      <c r="B32" s="53"/>
      <c r="C32" s="53"/>
      <c r="D32" s="61"/>
      <c r="E32" s="61"/>
      <c r="F32" s="53" t="s">
        <v>106</v>
      </c>
      <c r="G32" s="53" t="s">
        <v>107</v>
      </c>
      <c r="H32" s="53" t="s">
        <v>128</v>
      </c>
      <c r="I32" s="53" t="s">
        <v>30</v>
      </c>
      <c r="J32" s="53">
        <v>2</v>
      </c>
      <c r="K32" s="157"/>
      <c r="L32" s="158"/>
      <c r="M32" s="122" t="str">
        <f>IF(L32="KG",
IF(K32&lt;&gt;"",IF(K32&lt;='Classificação VP'!$E$36, 1, IF(K32&lt;='Classificação VP'!$E$37, 2, 3)),""),
IF(K32&lt;&gt;"",IF(K32&lt;='Classificação VP'!$E$39, 1, IF(K32&lt;='Classificação VP'!$E$40, 2, 3)),""))</f>
        <v/>
      </c>
      <c r="N32" s="123"/>
      <c r="O32" s="123"/>
      <c r="P32" s="124">
        <f t="shared" si="0"/>
        <v>4</v>
      </c>
      <c r="Q32" s="124">
        <f t="shared" si="1"/>
        <v>4</v>
      </c>
      <c r="R32" s="122" t="str">
        <f t="shared" si="2"/>
        <v>Alto</v>
      </c>
      <c r="S32" s="123" t="str">
        <f t="shared" si="3"/>
        <v>Quinzenal</v>
      </c>
      <c r="T32" s="26"/>
      <c r="U32" s="26"/>
      <c r="V32" s="26"/>
      <c r="W32" s="26"/>
      <c r="X32" s="26"/>
      <c r="Y32" s="26"/>
      <c r="Z32" s="26"/>
    </row>
    <row r="33" spans="1:26" ht="12" customHeight="1">
      <c r="A33" s="162" t="s">
        <v>26</v>
      </c>
      <c r="B33" s="162"/>
      <c r="C33" s="163"/>
      <c r="D33" s="164"/>
      <c r="E33" s="165"/>
      <c r="F33" s="162" t="s">
        <v>106</v>
      </c>
      <c r="G33" s="162" t="s">
        <v>107</v>
      </c>
      <c r="H33" s="162" t="s">
        <v>135</v>
      </c>
      <c r="I33" s="162" t="s">
        <v>30</v>
      </c>
      <c r="J33" s="162">
        <v>2</v>
      </c>
      <c r="K33" s="166">
        <v>746.31</v>
      </c>
      <c r="L33" s="167" t="s">
        <v>31</v>
      </c>
      <c r="M33" s="168">
        <f>IF(L33="KG",
IF(K33&lt;&gt;"",IF(K33&lt;='Classificação VP'!$E$36, 1, IF(K33&lt;='Classificação VP'!$E$37, 2, 3)),""),
IF(K33&lt;&gt;"",IF(K33&lt;='Classificação VP'!$E$39, 1, IF(K33&lt;='Classificação VP'!$E$40, 2, 3)),""))</f>
        <v>1</v>
      </c>
      <c r="N33" s="169">
        <f>IF(MAX(J33:J40)&lt;=0,"RP não definido",MAX(J33:J40))</f>
        <v>2</v>
      </c>
      <c r="O33" s="170">
        <v>2</v>
      </c>
      <c r="P33" s="133">
        <f t="shared" si="0"/>
        <v>1.75</v>
      </c>
      <c r="Q33" s="133">
        <f t="shared" si="1"/>
        <v>2</v>
      </c>
      <c r="R33" s="131" t="str">
        <f t="shared" si="2"/>
        <v>Baixo</v>
      </c>
      <c r="S33" s="132" t="str">
        <f t="shared" si="3"/>
        <v>Semestral</v>
      </c>
      <c r="T33" s="26"/>
      <c r="U33" s="26"/>
      <c r="V33" s="26"/>
      <c r="W33" s="26"/>
      <c r="X33" s="26"/>
      <c r="Y33" s="26"/>
      <c r="Z33" s="26"/>
    </row>
    <row r="34" spans="1:26" ht="12" customHeight="1">
      <c r="A34" s="162" t="s">
        <v>26</v>
      </c>
      <c r="B34" s="162"/>
      <c r="C34" s="163"/>
      <c r="D34" s="164"/>
      <c r="E34" s="165"/>
      <c r="F34" s="162" t="s">
        <v>106</v>
      </c>
      <c r="G34" s="162" t="s">
        <v>107</v>
      </c>
      <c r="H34" s="162" t="s">
        <v>136</v>
      </c>
      <c r="I34" s="162" t="s">
        <v>30</v>
      </c>
      <c r="J34" s="162">
        <v>2</v>
      </c>
      <c r="K34" s="171"/>
      <c r="L34" s="150"/>
      <c r="M34" s="151" t="str">
        <f>IF(L34="KG",
IF(K34&lt;&gt;"",IF(K34&lt;='Classificação VP'!$E$36, 1, IF(K34&lt;='Classificação VP'!$E$37, 2, 3)),""),
IF(K34&lt;&gt;"",IF(K34&lt;='Classificação VP'!$E$39, 1, IF(K34&lt;='Classificação VP'!$E$40, 2, 3)),""))</f>
        <v/>
      </c>
      <c r="N34" s="152"/>
      <c r="O34" s="152"/>
      <c r="P34" s="153">
        <f t="shared" si="0"/>
        <v>4</v>
      </c>
      <c r="Q34" s="153">
        <f t="shared" si="1"/>
        <v>4</v>
      </c>
      <c r="R34" s="151" t="str">
        <f t="shared" si="2"/>
        <v>Alto</v>
      </c>
      <c r="S34" s="152" t="str">
        <f t="shared" si="3"/>
        <v>Quinzenal</v>
      </c>
      <c r="T34" s="26"/>
      <c r="U34" s="26"/>
      <c r="V34" s="26"/>
      <c r="W34" s="26"/>
      <c r="X34" s="26"/>
      <c r="Y34" s="26"/>
      <c r="Z34" s="26"/>
    </row>
    <row r="35" spans="1:26" ht="12" customHeight="1">
      <c r="A35" s="162" t="s">
        <v>26</v>
      </c>
      <c r="B35" s="162"/>
      <c r="C35" s="163"/>
      <c r="D35" s="164"/>
      <c r="E35" s="165"/>
      <c r="F35" s="162" t="s">
        <v>106</v>
      </c>
      <c r="G35" s="162" t="s">
        <v>107</v>
      </c>
      <c r="H35" s="162" t="s">
        <v>137</v>
      </c>
      <c r="I35" s="162" t="s">
        <v>117</v>
      </c>
      <c r="J35" s="162">
        <v>2</v>
      </c>
      <c r="K35" s="171"/>
      <c r="L35" s="150"/>
      <c r="M35" s="151" t="str">
        <f>IF(L35="KG",
IF(K35&lt;&gt;"",IF(K35&lt;='Classificação VP'!$E$36, 1, IF(K35&lt;='Classificação VP'!$E$37, 2, 3)),""),
IF(K35&lt;&gt;"",IF(K35&lt;='Classificação VP'!$E$39, 1, IF(K35&lt;='Classificação VP'!$E$40, 2, 3)),""))</f>
        <v/>
      </c>
      <c r="N35" s="152"/>
      <c r="O35" s="152"/>
      <c r="P35" s="153">
        <f t="shared" si="0"/>
        <v>4</v>
      </c>
      <c r="Q35" s="153">
        <f t="shared" si="1"/>
        <v>4</v>
      </c>
      <c r="R35" s="151" t="str">
        <f t="shared" si="2"/>
        <v>Alto</v>
      </c>
      <c r="S35" s="152" t="str">
        <f t="shared" si="3"/>
        <v>Quinzenal</v>
      </c>
      <c r="T35" s="26"/>
      <c r="U35" s="26"/>
      <c r="V35" s="26"/>
      <c r="W35" s="26"/>
      <c r="X35" s="26"/>
      <c r="Y35" s="26"/>
      <c r="Z35" s="26"/>
    </row>
    <row r="36" spans="1:26" ht="12" customHeight="1">
      <c r="A36" s="162" t="s">
        <v>26</v>
      </c>
      <c r="B36" s="162"/>
      <c r="C36" s="163"/>
      <c r="D36" s="164"/>
      <c r="E36" s="165"/>
      <c r="F36" s="162" t="s">
        <v>106</v>
      </c>
      <c r="G36" s="162" t="s">
        <v>107</v>
      </c>
      <c r="H36" s="162" t="s">
        <v>138</v>
      </c>
      <c r="I36" s="162" t="s">
        <v>117</v>
      </c>
      <c r="J36" s="162">
        <v>2</v>
      </c>
      <c r="K36" s="171"/>
      <c r="L36" s="150"/>
      <c r="M36" s="151" t="str">
        <f>IF(L36="KG",
IF(K36&lt;&gt;"",IF(K36&lt;='Classificação VP'!$E$36, 1, IF(K36&lt;='Classificação VP'!$E$37, 2, 3)),""),
IF(K36&lt;&gt;"",IF(K36&lt;='Classificação VP'!$E$39, 1, IF(K36&lt;='Classificação VP'!$E$40, 2, 3)),""))</f>
        <v/>
      </c>
      <c r="N36" s="152"/>
      <c r="O36" s="152"/>
      <c r="P36" s="153">
        <f t="shared" si="0"/>
        <v>4</v>
      </c>
      <c r="Q36" s="153">
        <f t="shared" si="1"/>
        <v>4</v>
      </c>
      <c r="R36" s="151" t="str">
        <f t="shared" si="2"/>
        <v>Alto</v>
      </c>
      <c r="S36" s="152" t="str">
        <f t="shared" si="3"/>
        <v>Quinzenal</v>
      </c>
      <c r="T36" s="26"/>
      <c r="U36" s="26"/>
      <c r="V36" s="26"/>
      <c r="W36" s="26"/>
      <c r="X36" s="26"/>
      <c r="Y36" s="26"/>
      <c r="Z36" s="26"/>
    </row>
    <row r="37" spans="1:26" ht="12" customHeight="1">
      <c r="A37" s="162" t="s">
        <v>26</v>
      </c>
      <c r="B37" s="162"/>
      <c r="C37" s="163"/>
      <c r="D37" s="164"/>
      <c r="E37" s="165"/>
      <c r="F37" s="162" t="s">
        <v>106</v>
      </c>
      <c r="G37" s="162" t="s">
        <v>107</v>
      </c>
      <c r="H37" s="162" t="s">
        <v>139</v>
      </c>
      <c r="I37" s="162" t="s">
        <v>117</v>
      </c>
      <c r="J37" s="162">
        <v>2</v>
      </c>
      <c r="K37" s="171"/>
      <c r="L37" s="150"/>
      <c r="M37" s="151" t="str">
        <f>IF(L37="KG",
IF(K37&lt;&gt;"",IF(K37&lt;='Classificação VP'!$E$36, 1, IF(K37&lt;='Classificação VP'!$E$37, 2, 3)),""),
IF(K37&lt;&gt;"",IF(K37&lt;='Classificação VP'!$E$39, 1, IF(K37&lt;='Classificação VP'!$E$40, 2, 3)),""))</f>
        <v/>
      </c>
      <c r="N37" s="152"/>
      <c r="O37" s="152"/>
      <c r="P37" s="153">
        <f t="shared" si="0"/>
        <v>4</v>
      </c>
      <c r="Q37" s="153">
        <f t="shared" si="1"/>
        <v>4</v>
      </c>
      <c r="R37" s="151" t="str">
        <f t="shared" si="2"/>
        <v>Alto</v>
      </c>
      <c r="S37" s="152" t="str">
        <f t="shared" si="3"/>
        <v>Quinzenal</v>
      </c>
      <c r="T37" s="26"/>
      <c r="U37" s="26"/>
      <c r="V37" s="26"/>
      <c r="W37" s="26"/>
      <c r="X37" s="26"/>
      <c r="Y37" s="26"/>
      <c r="Z37" s="26"/>
    </row>
    <row r="38" spans="1:26" ht="12" customHeight="1">
      <c r="A38" s="162" t="s">
        <v>26</v>
      </c>
      <c r="B38" s="162"/>
      <c r="C38" s="163"/>
      <c r="D38" s="164"/>
      <c r="E38" s="165"/>
      <c r="F38" s="162" t="s">
        <v>106</v>
      </c>
      <c r="G38" s="162" t="s">
        <v>107</v>
      </c>
      <c r="H38" s="162" t="s">
        <v>140</v>
      </c>
      <c r="I38" s="162" t="s">
        <v>117</v>
      </c>
      <c r="J38" s="162">
        <v>2</v>
      </c>
      <c r="K38" s="171"/>
      <c r="L38" s="150"/>
      <c r="M38" s="151" t="str">
        <f>IF(L38="KG",
IF(K38&lt;&gt;"",IF(K38&lt;='Classificação VP'!$E$36, 1, IF(K38&lt;='Classificação VP'!$E$37, 2, 3)),""),
IF(K38&lt;&gt;"",IF(K38&lt;='Classificação VP'!$E$39, 1, IF(K38&lt;='Classificação VP'!$E$40, 2, 3)),""))</f>
        <v/>
      </c>
      <c r="N38" s="152"/>
      <c r="O38" s="152"/>
      <c r="P38" s="153">
        <f t="shared" si="0"/>
        <v>4</v>
      </c>
      <c r="Q38" s="153">
        <f t="shared" si="1"/>
        <v>4</v>
      </c>
      <c r="R38" s="151" t="str">
        <f t="shared" si="2"/>
        <v>Alto</v>
      </c>
      <c r="S38" s="152" t="str">
        <f t="shared" si="3"/>
        <v>Quinzenal</v>
      </c>
      <c r="T38" s="26"/>
      <c r="U38" s="26"/>
      <c r="V38" s="26"/>
      <c r="W38" s="26"/>
      <c r="X38" s="26"/>
      <c r="Y38" s="26"/>
      <c r="Z38" s="26"/>
    </row>
    <row r="39" spans="1:26" ht="12" customHeight="1">
      <c r="A39" s="162" t="s">
        <v>26</v>
      </c>
      <c r="B39" s="162"/>
      <c r="C39" s="163"/>
      <c r="D39" s="164"/>
      <c r="E39" s="165"/>
      <c r="F39" s="162" t="s">
        <v>106</v>
      </c>
      <c r="G39" s="162" t="s">
        <v>107</v>
      </c>
      <c r="H39" s="162" t="s">
        <v>141</v>
      </c>
      <c r="I39" s="162" t="s">
        <v>30</v>
      </c>
      <c r="J39" s="162">
        <v>2</v>
      </c>
      <c r="K39" s="171"/>
      <c r="L39" s="150"/>
      <c r="M39" s="151" t="str">
        <f>IF(L39="KG",
IF(K39&lt;&gt;"",IF(K39&lt;='Classificação VP'!$E$36, 1, IF(K39&lt;='Classificação VP'!$E$37, 2, 3)),""),
IF(K39&lt;&gt;"",IF(K39&lt;='Classificação VP'!$E$39, 1, IF(K39&lt;='Classificação VP'!$E$40, 2, 3)),""))</f>
        <v/>
      </c>
      <c r="N39" s="152"/>
      <c r="O39" s="152"/>
      <c r="P39" s="153">
        <f t="shared" si="0"/>
        <v>4</v>
      </c>
      <c r="Q39" s="153">
        <f t="shared" si="1"/>
        <v>4</v>
      </c>
      <c r="R39" s="151" t="str">
        <f t="shared" si="2"/>
        <v>Alto</v>
      </c>
      <c r="S39" s="152" t="str">
        <f t="shared" si="3"/>
        <v>Quinzenal</v>
      </c>
      <c r="T39" s="26"/>
      <c r="U39" s="26"/>
      <c r="V39" s="26"/>
      <c r="W39" s="26"/>
      <c r="X39" s="26"/>
      <c r="Y39" s="26"/>
      <c r="Z39" s="26"/>
    </row>
    <row r="40" spans="1:26" ht="12" customHeight="1">
      <c r="A40" s="162" t="s">
        <v>26</v>
      </c>
      <c r="B40" s="162"/>
      <c r="C40" s="163"/>
      <c r="D40" s="164"/>
      <c r="E40" s="165"/>
      <c r="F40" s="162" t="s">
        <v>106</v>
      </c>
      <c r="G40" s="162" t="s">
        <v>107</v>
      </c>
      <c r="H40" s="162" t="s">
        <v>142</v>
      </c>
      <c r="I40" s="162" t="s">
        <v>117</v>
      </c>
      <c r="J40" s="162">
        <v>2</v>
      </c>
      <c r="K40" s="172"/>
      <c r="L40" s="155"/>
      <c r="M40" s="134" t="str">
        <f>IF(L40="KG",
IF(K40&lt;&gt;"",IF(K40&lt;='Classificação VP'!$E$36, 1, IF(K40&lt;='Classificação VP'!$E$37, 2, 3)),""),
IF(K40&lt;&gt;"",IF(K40&lt;='Classificação VP'!$E$39, 1, IF(K40&lt;='Classificação VP'!$E$40, 2, 3)),""))</f>
        <v/>
      </c>
      <c r="N40" s="135"/>
      <c r="O40" s="135"/>
      <c r="P40" s="136">
        <f t="shared" si="0"/>
        <v>4</v>
      </c>
      <c r="Q40" s="136">
        <f t="shared" si="1"/>
        <v>4</v>
      </c>
      <c r="R40" s="134" t="str">
        <f t="shared" si="2"/>
        <v>Alto</v>
      </c>
      <c r="S40" s="135" t="str">
        <f t="shared" si="3"/>
        <v>Quinzenal</v>
      </c>
      <c r="T40" s="26"/>
      <c r="U40" s="26"/>
      <c r="V40" s="26"/>
      <c r="W40" s="26"/>
      <c r="X40" s="26"/>
      <c r="Y40" s="26"/>
      <c r="Z40" s="26"/>
    </row>
    <row r="41" spans="1:26" ht="12" customHeight="1">
      <c r="A41" s="53" t="s">
        <v>26</v>
      </c>
      <c r="B41" s="53"/>
      <c r="C41" s="53"/>
      <c r="D41" s="61"/>
      <c r="E41" s="61"/>
      <c r="F41" s="53" t="s">
        <v>106</v>
      </c>
      <c r="G41" s="53" t="s">
        <v>107</v>
      </c>
      <c r="H41" s="53" t="s">
        <v>123</v>
      </c>
      <c r="I41" s="53" t="s">
        <v>109</v>
      </c>
      <c r="J41" s="53">
        <v>2</v>
      </c>
      <c r="K41" s="60">
        <v>10096</v>
      </c>
      <c r="L41" s="55" t="s">
        <v>31</v>
      </c>
      <c r="M41" s="56">
        <f>IF(L41="KG",
IF(K41&lt;&gt;"",IF(K41&lt;='Classificação VP'!$E$36, 1, IF(K41&lt;='Classificação VP'!$E$37, 2, 3)),""),
IF(K41&lt;&gt;"",IF(K41&lt;='Classificação VP'!$E$39, 1, IF(K41&lt;='Classificação VP'!$E$40, 2, 3)),""))</f>
        <v>1</v>
      </c>
      <c r="N41" s="53">
        <f>IF(MAX(J41)&lt;=0,"RP não definido",MAX(J41))</f>
        <v>2</v>
      </c>
      <c r="O41" s="57">
        <v>1</v>
      </c>
      <c r="P41" s="78">
        <f t="shared" si="0"/>
        <v>1.25</v>
      </c>
      <c r="Q41" s="136">
        <f t="shared" si="1"/>
        <v>1</v>
      </c>
      <c r="R41" s="64" t="str">
        <f t="shared" si="2"/>
        <v>Muito Baixo</v>
      </c>
      <c r="S41" s="74" t="str">
        <f t="shared" si="3"/>
        <v>Anual</v>
      </c>
      <c r="T41" s="173"/>
      <c r="U41" s="173"/>
      <c r="V41" s="173"/>
      <c r="W41" s="173"/>
      <c r="X41" s="173"/>
      <c r="Y41" s="173"/>
      <c r="Z41" s="173"/>
    </row>
    <row r="42" spans="1:26" ht="12" customHeight="1">
      <c r="A42" s="74" t="s">
        <v>26</v>
      </c>
      <c r="B42" s="74"/>
      <c r="C42" s="74"/>
      <c r="D42" s="75"/>
      <c r="E42" s="141"/>
      <c r="F42" s="74" t="s">
        <v>106</v>
      </c>
      <c r="G42" s="74" t="s">
        <v>107</v>
      </c>
      <c r="H42" s="74" t="s">
        <v>111</v>
      </c>
      <c r="I42" s="74" t="s">
        <v>30</v>
      </c>
      <c r="J42" s="74">
        <v>2</v>
      </c>
      <c r="K42" s="174"/>
      <c r="L42" s="111" t="s">
        <v>31</v>
      </c>
      <c r="M42" s="116" t="str">
        <f>IF(L42="KG",
IF(K42&lt;&gt;"",IF(K42&lt;='Classificação VP'!$E$36, 1, IF(K42&lt;='Classificação VP'!$E$37, 2, 3)),""),
IF(K42&lt;&gt;"",IF(K42&lt;='Classificação VP'!$E$39, 1, IF(K42&lt;='Classificação VP'!$E$40, 2, 3)),""))</f>
        <v/>
      </c>
      <c r="N42" s="113">
        <f>IF(MAX(J42:J46)&lt;=0,"RP não definido",MAX(J42:J46))</f>
        <v>2</v>
      </c>
      <c r="O42" s="113"/>
      <c r="P42" s="115">
        <f t="shared" si="0"/>
        <v>4</v>
      </c>
      <c r="Q42" s="115">
        <f t="shared" si="1"/>
        <v>4</v>
      </c>
      <c r="R42" s="116" t="str">
        <f t="shared" si="2"/>
        <v>Alto</v>
      </c>
      <c r="S42" s="113" t="str">
        <f t="shared" si="3"/>
        <v>Quinzenal</v>
      </c>
      <c r="T42" s="26"/>
      <c r="U42" s="26"/>
      <c r="V42" s="26"/>
      <c r="W42" s="26"/>
      <c r="X42" s="26"/>
      <c r="Y42" s="26"/>
      <c r="Z42" s="26"/>
    </row>
    <row r="43" spans="1:26" ht="12" customHeight="1">
      <c r="A43" s="74" t="s">
        <v>26</v>
      </c>
      <c r="B43" s="74"/>
      <c r="C43" s="74"/>
      <c r="D43" s="75"/>
      <c r="E43" s="141"/>
      <c r="F43" s="74" t="s">
        <v>106</v>
      </c>
      <c r="G43" s="74" t="s">
        <v>107</v>
      </c>
      <c r="H43" s="74" t="s">
        <v>112</v>
      </c>
      <c r="I43" s="74" t="s">
        <v>30</v>
      </c>
      <c r="J43" s="74">
        <v>2</v>
      </c>
      <c r="K43" s="157"/>
      <c r="L43" s="158"/>
      <c r="M43" s="122" t="str">
        <f>IF(L43="KG",
IF(K43&lt;&gt;"",IF(K43&lt;='Classificação VP'!$E$36, 1, IF(K43&lt;='Classificação VP'!$E$37, 2, 3)),""),
IF(K43&lt;&gt;"",IF(K43&lt;='Classificação VP'!$E$39, 1, IF(K43&lt;='Classificação VP'!$E$40, 2, 3)),""))</f>
        <v/>
      </c>
      <c r="N43" s="123"/>
      <c r="O43" s="123"/>
      <c r="P43" s="124">
        <f t="shared" si="0"/>
        <v>4</v>
      </c>
      <c r="Q43" s="124">
        <f t="shared" si="1"/>
        <v>4</v>
      </c>
      <c r="R43" s="122" t="str">
        <f t="shared" si="2"/>
        <v>Alto</v>
      </c>
      <c r="S43" s="123" t="str">
        <f t="shared" si="3"/>
        <v>Quinzenal</v>
      </c>
      <c r="T43" s="26"/>
      <c r="U43" s="26"/>
      <c r="V43" s="26"/>
      <c r="W43" s="26"/>
      <c r="X43" s="26"/>
      <c r="Y43" s="26"/>
      <c r="Z43" s="26"/>
    </row>
    <row r="44" spans="1:26" ht="12" customHeight="1">
      <c r="A44" s="74" t="s">
        <v>26</v>
      </c>
      <c r="B44" s="74"/>
      <c r="C44" s="74"/>
      <c r="D44" s="75"/>
      <c r="E44" s="141"/>
      <c r="F44" s="74" t="s">
        <v>106</v>
      </c>
      <c r="G44" s="74" t="s">
        <v>107</v>
      </c>
      <c r="H44" s="74" t="s">
        <v>114</v>
      </c>
      <c r="I44" s="74" t="s">
        <v>30</v>
      </c>
      <c r="J44" s="74">
        <v>2</v>
      </c>
      <c r="K44" s="157"/>
      <c r="L44" s="158"/>
      <c r="M44" s="122" t="str">
        <f>IF(L44="KG",
IF(K44&lt;&gt;"",IF(K44&lt;='Classificação VP'!$E$36, 1, IF(K44&lt;='Classificação VP'!$E$37, 2, 3)),""),
IF(K44&lt;&gt;"",IF(K44&lt;='Classificação VP'!$E$39, 1, IF(K44&lt;='Classificação VP'!$E$40, 2, 3)),""))</f>
        <v/>
      </c>
      <c r="N44" s="123"/>
      <c r="O44" s="123"/>
      <c r="P44" s="124">
        <f t="shared" si="0"/>
        <v>4</v>
      </c>
      <c r="Q44" s="124">
        <f t="shared" si="1"/>
        <v>4</v>
      </c>
      <c r="R44" s="122" t="str">
        <f t="shared" si="2"/>
        <v>Alto</v>
      </c>
      <c r="S44" s="123" t="str">
        <f t="shared" si="3"/>
        <v>Quinzenal</v>
      </c>
      <c r="T44" s="26"/>
      <c r="U44" s="26"/>
      <c r="V44" s="26"/>
      <c r="W44" s="26"/>
      <c r="X44" s="26"/>
      <c r="Y44" s="26"/>
      <c r="Z44" s="26"/>
    </row>
    <row r="45" spans="1:26" ht="12" customHeight="1">
      <c r="A45" s="74" t="s">
        <v>26</v>
      </c>
      <c r="B45" s="74"/>
      <c r="C45" s="74"/>
      <c r="D45" s="75"/>
      <c r="E45" s="141"/>
      <c r="F45" s="74" t="s">
        <v>106</v>
      </c>
      <c r="G45" s="74" t="s">
        <v>107</v>
      </c>
      <c r="H45" s="74" t="s">
        <v>115</v>
      </c>
      <c r="I45" s="74" t="s">
        <v>30</v>
      </c>
      <c r="J45" s="74">
        <v>2</v>
      </c>
      <c r="K45" s="157"/>
      <c r="L45" s="158"/>
      <c r="M45" s="122" t="str">
        <f>IF(L45="KG",
IF(K45&lt;&gt;"",IF(K45&lt;='Classificação VP'!$E$36, 1, IF(K45&lt;='Classificação VP'!$E$37, 2, 3)),""),
IF(K45&lt;&gt;"",IF(K45&lt;='Classificação VP'!$E$39, 1, IF(K45&lt;='Classificação VP'!$E$40, 2, 3)),""))</f>
        <v/>
      </c>
      <c r="N45" s="123"/>
      <c r="O45" s="123"/>
      <c r="P45" s="124">
        <f t="shared" si="0"/>
        <v>4</v>
      </c>
      <c r="Q45" s="124">
        <f t="shared" si="1"/>
        <v>4</v>
      </c>
      <c r="R45" s="122" t="str">
        <f t="shared" si="2"/>
        <v>Alto</v>
      </c>
      <c r="S45" s="123" t="str">
        <f t="shared" si="3"/>
        <v>Quinzenal</v>
      </c>
      <c r="T45" s="26"/>
      <c r="U45" s="26"/>
      <c r="V45" s="26"/>
      <c r="W45" s="26"/>
      <c r="X45" s="26"/>
      <c r="Y45" s="26"/>
      <c r="Z45" s="26"/>
    </row>
    <row r="46" spans="1:26" ht="12" customHeight="1">
      <c r="A46" s="74" t="s">
        <v>26</v>
      </c>
      <c r="B46" s="74"/>
      <c r="C46" s="74"/>
      <c r="D46" s="75"/>
      <c r="E46" s="141"/>
      <c r="F46" s="74" t="s">
        <v>106</v>
      </c>
      <c r="G46" s="74" t="s">
        <v>107</v>
      </c>
      <c r="H46" s="74" t="s">
        <v>127</v>
      </c>
      <c r="I46" s="74" t="s">
        <v>117</v>
      </c>
      <c r="J46" s="74">
        <v>2</v>
      </c>
      <c r="K46" s="157"/>
      <c r="L46" s="158"/>
      <c r="M46" s="118" t="str">
        <f>IF(L46="KG",
IF(K46&lt;&gt;"",IF(K46&lt;='Classificação VP'!$E$36, 1, IF(K46&lt;='Classificação VP'!$E$37, 2, 3)),""),
IF(K46&lt;&gt;"",IF(K46&lt;='Classificação VP'!$E$39, 1, IF(K46&lt;='Classificação VP'!$E$40, 2, 3)),""))</f>
        <v/>
      </c>
      <c r="N46" s="119"/>
      <c r="O46" s="119"/>
      <c r="P46" s="120">
        <f t="shared" si="0"/>
        <v>4</v>
      </c>
      <c r="Q46" s="120">
        <f t="shared" si="1"/>
        <v>4</v>
      </c>
      <c r="R46" s="118" t="str">
        <f t="shared" si="2"/>
        <v>Alto</v>
      </c>
      <c r="S46" s="119" t="str">
        <f t="shared" si="3"/>
        <v>Quinzenal</v>
      </c>
      <c r="T46" s="26"/>
      <c r="U46" s="26"/>
      <c r="V46" s="26"/>
      <c r="W46" s="26"/>
      <c r="X46" s="26"/>
      <c r="Y46" s="26"/>
      <c r="Z46" s="26"/>
    </row>
    <row r="47" spans="1:26" ht="12" customHeight="1">
      <c r="A47" s="53" t="s">
        <v>26</v>
      </c>
      <c r="B47" s="53"/>
      <c r="C47" s="53"/>
      <c r="D47" s="61"/>
      <c r="E47" s="145"/>
      <c r="F47" s="53" t="s">
        <v>106</v>
      </c>
      <c r="G47" s="53" t="s">
        <v>107</v>
      </c>
      <c r="H47" s="53" t="s">
        <v>112</v>
      </c>
      <c r="I47" s="53" t="s">
        <v>30</v>
      </c>
      <c r="J47" s="53">
        <v>2</v>
      </c>
      <c r="K47" s="142">
        <v>19062.46</v>
      </c>
      <c r="L47" s="111" t="s">
        <v>31</v>
      </c>
      <c r="M47" s="116">
        <f>IF(L47="KG",
IF(K47&lt;&gt;"",IF(K47&lt;='Classificação VP'!$E$36, 1, IF(K47&lt;='Classificação VP'!$E$37, 2, 3)),""),
IF(K47&lt;&gt;"",IF(K47&lt;='Classificação VP'!$E$39, 1, IF(K47&lt;='Classificação VP'!$E$40, 2, 3)),""))</f>
        <v>1</v>
      </c>
      <c r="N47" s="113">
        <f>IF(MAX(J47:J64)&lt;=0,"RP não definido",MAX(J47:J64))</f>
        <v>2</v>
      </c>
      <c r="O47" s="114">
        <v>2</v>
      </c>
      <c r="P47" s="115">
        <f t="shared" si="0"/>
        <v>1.75</v>
      </c>
      <c r="Q47" s="115">
        <f t="shared" si="1"/>
        <v>2</v>
      </c>
      <c r="R47" s="116" t="str">
        <f t="shared" si="2"/>
        <v>Baixo</v>
      </c>
      <c r="S47" s="113" t="str">
        <f t="shared" si="3"/>
        <v>Semestral</v>
      </c>
      <c r="T47" s="26"/>
      <c r="U47" s="26"/>
      <c r="V47" s="26"/>
      <c r="W47" s="26"/>
      <c r="X47" s="26"/>
      <c r="Y47" s="26"/>
      <c r="Z47" s="26"/>
    </row>
    <row r="48" spans="1:26" ht="12" customHeight="1">
      <c r="A48" s="53" t="s">
        <v>26</v>
      </c>
      <c r="B48" s="53"/>
      <c r="C48" s="53"/>
      <c r="D48" s="61"/>
      <c r="E48" s="145"/>
      <c r="F48" s="53" t="s">
        <v>106</v>
      </c>
      <c r="G48" s="53" t="s">
        <v>107</v>
      </c>
      <c r="H48" s="53" t="s">
        <v>113</v>
      </c>
      <c r="I48" s="53" t="s">
        <v>30</v>
      </c>
      <c r="J48" s="53">
        <v>2</v>
      </c>
      <c r="K48" s="157"/>
      <c r="L48" s="158"/>
      <c r="M48" s="122" t="str">
        <f>IF(L48="KG",
IF(K48&lt;&gt;"",IF(K48&lt;='Classificação VP'!$E$36, 1, IF(K48&lt;='Classificação VP'!$E$37, 2, 3)),""),
IF(K48&lt;&gt;"",IF(K48&lt;='Classificação VP'!$E$39, 1, IF(K48&lt;='Classificação VP'!$E$40, 2, 3)),""))</f>
        <v/>
      </c>
      <c r="N48" s="123"/>
      <c r="O48" s="123"/>
      <c r="P48" s="124">
        <f t="shared" si="0"/>
        <v>4</v>
      </c>
      <c r="Q48" s="124">
        <f t="shared" si="1"/>
        <v>4</v>
      </c>
      <c r="R48" s="122" t="str">
        <f t="shared" si="2"/>
        <v>Alto</v>
      </c>
      <c r="S48" s="123" t="str">
        <f t="shared" si="3"/>
        <v>Quinzenal</v>
      </c>
      <c r="T48" s="26"/>
      <c r="U48" s="26"/>
      <c r="V48" s="26"/>
      <c r="W48" s="26"/>
      <c r="X48" s="26"/>
      <c r="Y48" s="26"/>
      <c r="Z48" s="26"/>
    </row>
    <row r="49" spans="1:26" ht="12" customHeight="1">
      <c r="A49" s="53" t="s">
        <v>26</v>
      </c>
      <c r="B49" s="53"/>
      <c r="C49" s="53"/>
      <c r="D49" s="61"/>
      <c r="E49" s="145"/>
      <c r="F49" s="53" t="s">
        <v>106</v>
      </c>
      <c r="G49" s="53" t="s">
        <v>107</v>
      </c>
      <c r="H49" s="53" t="s">
        <v>122</v>
      </c>
      <c r="I49" s="53" t="s">
        <v>30</v>
      </c>
      <c r="J49" s="53">
        <v>2</v>
      </c>
      <c r="K49" s="157"/>
      <c r="L49" s="158"/>
      <c r="M49" s="122" t="str">
        <f>IF(L49="KG",
IF(K49&lt;&gt;"",IF(K49&lt;='Classificação VP'!$E$36, 1, IF(K49&lt;='Classificação VP'!$E$37, 2, 3)),""),
IF(K49&lt;&gt;"",IF(K49&lt;='Classificação VP'!$E$39, 1, IF(K49&lt;='Classificação VP'!$E$40, 2, 3)),""))</f>
        <v/>
      </c>
      <c r="N49" s="123"/>
      <c r="O49" s="123"/>
      <c r="P49" s="124">
        <f t="shared" si="0"/>
        <v>4</v>
      </c>
      <c r="Q49" s="124">
        <f t="shared" si="1"/>
        <v>4</v>
      </c>
      <c r="R49" s="122" t="str">
        <f t="shared" si="2"/>
        <v>Alto</v>
      </c>
      <c r="S49" s="123" t="str">
        <f t="shared" si="3"/>
        <v>Quinzenal</v>
      </c>
      <c r="T49" s="26"/>
      <c r="U49" s="26"/>
      <c r="V49" s="26"/>
      <c r="W49" s="26"/>
      <c r="X49" s="26"/>
      <c r="Y49" s="26"/>
      <c r="Z49" s="26"/>
    </row>
    <row r="50" spans="1:26" ht="12" customHeight="1">
      <c r="A50" s="53" t="s">
        <v>26</v>
      </c>
      <c r="B50" s="53"/>
      <c r="C50" s="53"/>
      <c r="D50" s="61"/>
      <c r="E50" s="145"/>
      <c r="F50" s="53" t="s">
        <v>106</v>
      </c>
      <c r="G50" s="53" t="s">
        <v>107</v>
      </c>
      <c r="H50" s="53" t="s">
        <v>143</v>
      </c>
      <c r="I50" s="53" t="s">
        <v>30</v>
      </c>
      <c r="J50" s="53">
        <v>2</v>
      </c>
      <c r="K50" s="157"/>
      <c r="L50" s="158"/>
      <c r="M50" s="122" t="str">
        <f>IF(L50="KG",
IF(K50&lt;&gt;"",IF(K50&lt;='Classificação VP'!$E$36, 1, IF(K50&lt;='Classificação VP'!$E$37, 2, 3)),""),
IF(K50&lt;&gt;"",IF(K50&lt;='Classificação VP'!$E$39, 1, IF(K50&lt;='Classificação VP'!$E$40, 2, 3)),""))</f>
        <v/>
      </c>
      <c r="N50" s="123"/>
      <c r="O50" s="123"/>
      <c r="P50" s="124">
        <f t="shared" si="0"/>
        <v>4</v>
      </c>
      <c r="Q50" s="124">
        <f t="shared" si="1"/>
        <v>4</v>
      </c>
      <c r="R50" s="122" t="str">
        <f t="shared" si="2"/>
        <v>Alto</v>
      </c>
      <c r="S50" s="123" t="str">
        <f t="shared" si="3"/>
        <v>Quinzenal</v>
      </c>
      <c r="T50" s="26"/>
      <c r="U50" s="26"/>
      <c r="V50" s="26"/>
      <c r="W50" s="26"/>
      <c r="X50" s="26"/>
      <c r="Y50" s="26"/>
      <c r="Z50" s="26"/>
    </row>
    <row r="51" spans="1:26" ht="12" customHeight="1">
      <c r="A51" s="53" t="s">
        <v>26</v>
      </c>
      <c r="B51" s="53"/>
      <c r="C51" s="53"/>
      <c r="D51" s="61"/>
      <c r="E51" s="145"/>
      <c r="F51" s="53" t="s">
        <v>106</v>
      </c>
      <c r="G51" s="53" t="s">
        <v>107</v>
      </c>
      <c r="H51" s="53" t="s">
        <v>144</v>
      </c>
      <c r="I51" s="53" t="s">
        <v>30</v>
      </c>
      <c r="J51" s="53">
        <v>2</v>
      </c>
      <c r="K51" s="157"/>
      <c r="L51" s="158"/>
      <c r="M51" s="122" t="str">
        <f>IF(L51="KG",
IF(K51&lt;&gt;"",IF(K51&lt;='Classificação VP'!$E$36, 1, IF(K51&lt;='Classificação VP'!$E$37, 2, 3)),""),
IF(K51&lt;&gt;"",IF(K51&lt;='Classificação VP'!$E$39, 1, IF(K51&lt;='Classificação VP'!$E$40, 2, 3)),""))</f>
        <v/>
      </c>
      <c r="N51" s="123"/>
      <c r="O51" s="123"/>
      <c r="P51" s="124">
        <f t="shared" si="0"/>
        <v>4</v>
      </c>
      <c r="Q51" s="124">
        <f t="shared" si="1"/>
        <v>4</v>
      </c>
      <c r="R51" s="122" t="str">
        <f t="shared" si="2"/>
        <v>Alto</v>
      </c>
      <c r="S51" s="123" t="str">
        <f t="shared" si="3"/>
        <v>Quinzenal</v>
      </c>
      <c r="T51" s="26"/>
      <c r="U51" s="26"/>
      <c r="V51" s="26"/>
      <c r="W51" s="26"/>
      <c r="X51" s="26"/>
      <c r="Y51" s="26"/>
      <c r="Z51" s="26"/>
    </row>
    <row r="52" spans="1:26" ht="12" customHeight="1">
      <c r="A52" s="53" t="s">
        <v>26</v>
      </c>
      <c r="B52" s="53"/>
      <c r="C52" s="53"/>
      <c r="D52" s="61"/>
      <c r="E52" s="145"/>
      <c r="F52" s="53" t="s">
        <v>106</v>
      </c>
      <c r="G52" s="53" t="s">
        <v>107</v>
      </c>
      <c r="H52" s="53" t="s">
        <v>145</v>
      </c>
      <c r="I52" s="53" t="s">
        <v>117</v>
      </c>
      <c r="J52" s="53">
        <v>2</v>
      </c>
      <c r="K52" s="157"/>
      <c r="L52" s="158"/>
      <c r="M52" s="122" t="str">
        <f>IF(L52="KG",
IF(K52&lt;&gt;"",IF(K52&lt;='Classificação VP'!$E$36, 1, IF(K52&lt;='Classificação VP'!$E$37, 2, 3)),""),
IF(K52&lt;&gt;"",IF(K52&lt;='Classificação VP'!$E$39, 1, IF(K52&lt;='Classificação VP'!$E$40, 2, 3)),""))</f>
        <v/>
      </c>
      <c r="N52" s="123"/>
      <c r="O52" s="123"/>
      <c r="P52" s="124">
        <f t="shared" si="0"/>
        <v>4</v>
      </c>
      <c r="Q52" s="124">
        <f t="shared" si="1"/>
        <v>4</v>
      </c>
      <c r="R52" s="122" t="str">
        <f t="shared" si="2"/>
        <v>Alto</v>
      </c>
      <c r="S52" s="123" t="str">
        <f t="shared" si="3"/>
        <v>Quinzenal</v>
      </c>
      <c r="T52" s="26"/>
      <c r="U52" s="26"/>
      <c r="V52" s="26"/>
      <c r="W52" s="26"/>
      <c r="X52" s="26"/>
      <c r="Y52" s="26"/>
      <c r="Z52" s="26"/>
    </row>
    <row r="53" spans="1:26" ht="12" customHeight="1">
      <c r="A53" s="53" t="s">
        <v>26</v>
      </c>
      <c r="B53" s="53"/>
      <c r="C53" s="53"/>
      <c r="D53" s="61"/>
      <c r="E53" s="145"/>
      <c r="F53" s="53" t="s">
        <v>106</v>
      </c>
      <c r="G53" s="53" t="s">
        <v>107</v>
      </c>
      <c r="H53" s="53" t="s">
        <v>116</v>
      </c>
      <c r="I53" s="53" t="s">
        <v>117</v>
      </c>
      <c r="J53" s="53">
        <v>2</v>
      </c>
      <c r="K53" s="157"/>
      <c r="L53" s="158"/>
      <c r="M53" s="122" t="str">
        <f>IF(L53="KG",
IF(K53&lt;&gt;"",IF(K53&lt;='Classificação VP'!$E$36, 1, IF(K53&lt;='Classificação VP'!$E$37, 2, 3)),""),
IF(K53&lt;&gt;"",IF(K53&lt;='Classificação VP'!$E$39, 1, IF(K53&lt;='Classificação VP'!$E$40, 2, 3)),""))</f>
        <v/>
      </c>
      <c r="N53" s="123"/>
      <c r="O53" s="123"/>
      <c r="P53" s="124">
        <f t="shared" si="0"/>
        <v>4</v>
      </c>
      <c r="Q53" s="124">
        <f t="shared" si="1"/>
        <v>4</v>
      </c>
      <c r="R53" s="122" t="str">
        <f t="shared" si="2"/>
        <v>Alto</v>
      </c>
      <c r="S53" s="123" t="str">
        <f t="shared" si="3"/>
        <v>Quinzenal</v>
      </c>
      <c r="T53" s="26"/>
      <c r="U53" s="26"/>
      <c r="V53" s="26"/>
      <c r="W53" s="26"/>
      <c r="X53" s="26"/>
      <c r="Y53" s="26"/>
      <c r="Z53" s="26"/>
    </row>
    <row r="54" spans="1:26" ht="12" customHeight="1">
      <c r="A54" s="53" t="s">
        <v>26</v>
      </c>
      <c r="B54" s="53"/>
      <c r="C54" s="53"/>
      <c r="D54" s="61"/>
      <c r="E54" s="145"/>
      <c r="F54" s="53" t="s">
        <v>106</v>
      </c>
      <c r="G54" s="53" t="s">
        <v>107</v>
      </c>
      <c r="H54" s="53" t="s">
        <v>146</v>
      </c>
      <c r="I54" s="53" t="s">
        <v>117</v>
      </c>
      <c r="J54" s="53">
        <v>2</v>
      </c>
      <c r="K54" s="157"/>
      <c r="L54" s="158"/>
      <c r="M54" s="122" t="str">
        <f>IF(L54="KG",
IF(K54&lt;&gt;"",IF(K54&lt;='Classificação VP'!$E$36, 1, IF(K54&lt;='Classificação VP'!$E$37, 2, 3)),""),
IF(K54&lt;&gt;"",IF(K54&lt;='Classificação VP'!$E$39, 1, IF(K54&lt;='Classificação VP'!$E$40, 2, 3)),""))</f>
        <v/>
      </c>
      <c r="N54" s="123"/>
      <c r="O54" s="123"/>
      <c r="P54" s="124">
        <f t="shared" si="0"/>
        <v>4</v>
      </c>
      <c r="Q54" s="124">
        <f t="shared" si="1"/>
        <v>4</v>
      </c>
      <c r="R54" s="122" t="str">
        <f t="shared" si="2"/>
        <v>Alto</v>
      </c>
      <c r="S54" s="123" t="str">
        <f t="shared" si="3"/>
        <v>Quinzenal</v>
      </c>
      <c r="T54" s="26"/>
      <c r="U54" s="26"/>
      <c r="V54" s="26"/>
      <c r="W54" s="26"/>
      <c r="X54" s="26"/>
      <c r="Y54" s="26"/>
      <c r="Z54" s="26"/>
    </row>
    <row r="55" spans="1:26" ht="12" customHeight="1">
      <c r="A55" s="53" t="s">
        <v>26</v>
      </c>
      <c r="B55" s="53"/>
      <c r="C55" s="53"/>
      <c r="D55" s="61"/>
      <c r="E55" s="145"/>
      <c r="F55" s="53" t="s">
        <v>106</v>
      </c>
      <c r="G55" s="53" t="s">
        <v>107</v>
      </c>
      <c r="H55" s="53" t="s">
        <v>147</v>
      </c>
      <c r="I55" s="53" t="s">
        <v>117</v>
      </c>
      <c r="J55" s="53">
        <v>2</v>
      </c>
      <c r="K55" s="157"/>
      <c r="L55" s="158"/>
      <c r="M55" s="122" t="str">
        <f>IF(L55="KG",
IF(K55&lt;&gt;"",IF(K55&lt;='Classificação VP'!$E$36, 1, IF(K55&lt;='Classificação VP'!$E$37, 2, 3)),""),
IF(K55&lt;&gt;"",IF(K55&lt;='Classificação VP'!$E$39, 1, IF(K55&lt;='Classificação VP'!$E$40, 2, 3)),""))</f>
        <v/>
      </c>
      <c r="N55" s="123"/>
      <c r="O55" s="123"/>
      <c r="P55" s="124">
        <f t="shared" si="0"/>
        <v>4</v>
      </c>
      <c r="Q55" s="124">
        <f t="shared" si="1"/>
        <v>4</v>
      </c>
      <c r="R55" s="122" t="str">
        <f t="shared" si="2"/>
        <v>Alto</v>
      </c>
      <c r="S55" s="123" t="str">
        <f t="shared" si="3"/>
        <v>Quinzenal</v>
      </c>
      <c r="T55" s="26"/>
      <c r="U55" s="26"/>
      <c r="V55" s="26"/>
      <c r="W55" s="26"/>
      <c r="X55" s="26"/>
      <c r="Y55" s="26"/>
      <c r="Z55" s="26"/>
    </row>
    <row r="56" spans="1:26" ht="12" customHeight="1">
      <c r="A56" s="53" t="s">
        <v>26</v>
      </c>
      <c r="B56" s="53"/>
      <c r="C56" s="53"/>
      <c r="D56" s="61"/>
      <c r="E56" s="145"/>
      <c r="F56" s="53" t="s">
        <v>106</v>
      </c>
      <c r="G56" s="53" t="s">
        <v>107</v>
      </c>
      <c r="H56" s="53" t="s">
        <v>148</v>
      </c>
      <c r="I56" s="53" t="s">
        <v>117</v>
      </c>
      <c r="J56" s="53">
        <v>2</v>
      </c>
      <c r="K56" s="157"/>
      <c r="L56" s="158"/>
      <c r="M56" s="122" t="str">
        <f>IF(L56="KG",
IF(K56&lt;&gt;"",IF(K56&lt;='Classificação VP'!$E$36, 1, IF(K56&lt;='Classificação VP'!$E$37, 2, 3)),""),
IF(K56&lt;&gt;"",IF(K56&lt;='Classificação VP'!$E$39, 1, IF(K56&lt;='Classificação VP'!$E$40, 2, 3)),""))</f>
        <v/>
      </c>
      <c r="N56" s="123"/>
      <c r="O56" s="123"/>
      <c r="P56" s="124">
        <f t="shared" si="0"/>
        <v>4</v>
      </c>
      <c r="Q56" s="124">
        <f t="shared" si="1"/>
        <v>4</v>
      </c>
      <c r="R56" s="122" t="str">
        <f t="shared" si="2"/>
        <v>Alto</v>
      </c>
      <c r="S56" s="123" t="str">
        <f t="shared" si="3"/>
        <v>Quinzenal</v>
      </c>
      <c r="T56" s="26"/>
      <c r="U56" s="26"/>
      <c r="V56" s="26"/>
      <c r="W56" s="26"/>
      <c r="X56" s="26"/>
      <c r="Y56" s="26"/>
      <c r="Z56" s="26"/>
    </row>
    <row r="57" spans="1:26" ht="12" customHeight="1">
      <c r="A57" s="53" t="s">
        <v>26</v>
      </c>
      <c r="B57" s="53"/>
      <c r="C57" s="53"/>
      <c r="D57" s="61"/>
      <c r="E57" s="145"/>
      <c r="F57" s="53" t="s">
        <v>106</v>
      </c>
      <c r="G57" s="53" t="s">
        <v>107</v>
      </c>
      <c r="H57" s="53" t="s">
        <v>149</v>
      </c>
      <c r="I57" s="53" t="s">
        <v>117</v>
      </c>
      <c r="J57" s="53">
        <v>2</v>
      </c>
      <c r="K57" s="157"/>
      <c r="L57" s="158"/>
      <c r="M57" s="122" t="str">
        <f>IF(L57="KG",
IF(K57&lt;&gt;"",IF(K57&lt;='Classificação VP'!$E$36, 1, IF(K57&lt;='Classificação VP'!$E$37, 2, 3)),""),
IF(K57&lt;&gt;"",IF(K57&lt;='Classificação VP'!$E$39, 1, IF(K57&lt;='Classificação VP'!$E$40, 2, 3)),""))</f>
        <v/>
      </c>
      <c r="N57" s="123"/>
      <c r="O57" s="123"/>
      <c r="P57" s="124">
        <f t="shared" si="0"/>
        <v>4</v>
      </c>
      <c r="Q57" s="124">
        <f t="shared" si="1"/>
        <v>4</v>
      </c>
      <c r="R57" s="122" t="str">
        <f t="shared" si="2"/>
        <v>Alto</v>
      </c>
      <c r="S57" s="123" t="str">
        <f t="shared" si="3"/>
        <v>Quinzenal</v>
      </c>
      <c r="T57" s="26"/>
      <c r="U57" s="26"/>
      <c r="V57" s="26"/>
      <c r="W57" s="26"/>
      <c r="X57" s="26"/>
      <c r="Y57" s="26"/>
      <c r="Z57" s="26"/>
    </row>
    <row r="58" spans="1:26" ht="12" customHeight="1">
      <c r="A58" s="53" t="s">
        <v>26</v>
      </c>
      <c r="B58" s="53"/>
      <c r="C58" s="53"/>
      <c r="D58" s="61"/>
      <c r="E58" s="145"/>
      <c r="F58" s="53" t="s">
        <v>106</v>
      </c>
      <c r="G58" s="53" t="s">
        <v>107</v>
      </c>
      <c r="H58" s="53" t="s">
        <v>150</v>
      </c>
      <c r="I58" s="53" t="s">
        <v>117</v>
      </c>
      <c r="J58" s="53">
        <v>2</v>
      </c>
      <c r="K58" s="157"/>
      <c r="L58" s="158"/>
      <c r="M58" s="122" t="str">
        <f>IF(L58="KG",
IF(K58&lt;&gt;"",IF(K58&lt;='Classificação VP'!$E$36, 1, IF(K58&lt;='Classificação VP'!$E$37, 2, 3)),""),
IF(K58&lt;&gt;"",IF(K58&lt;='Classificação VP'!$E$39, 1, IF(K58&lt;='Classificação VP'!$E$40, 2, 3)),""))</f>
        <v/>
      </c>
      <c r="N58" s="123"/>
      <c r="O58" s="123"/>
      <c r="P58" s="124">
        <f t="shared" si="0"/>
        <v>4</v>
      </c>
      <c r="Q58" s="124">
        <f t="shared" si="1"/>
        <v>4</v>
      </c>
      <c r="R58" s="122" t="str">
        <f t="shared" si="2"/>
        <v>Alto</v>
      </c>
      <c r="S58" s="123" t="str">
        <f t="shared" si="3"/>
        <v>Quinzenal</v>
      </c>
      <c r="T58" s="26"/>
      <c r="U58" s="26"/>
      <c r="V58" s="26"/>
      <c r="W58" s="26"/>
      <c r="X58" s="26"/>
      <c r="Y58" s="26"/>
      <c r="Z58" s="26"/>
    </row>
    <row r="59" spans="1:26" ht="12" customHeight="1">
      <c r="A59" s="53" t="s">
        <v>26</v>
      </c>
      <c r="B59" s="53"/>
      <c r="C59" s="53"/>
      <c r="D59" s="61"/>
      <c r="E59" s="145"/>
      <c r="F59" s="53" t="s">
        <v>106</v>
      </c>
      <c r="G59" s="53" t="s">
        <v>107</v>
      </c>
      <c r="H59" s="53" t="s">
        <v>151</v>
      </c>
      <c r="I59" s="53" t="s">
        <v>117</v>
      </c>
      <c r="J59" s="53">
        <v>2</v>
      </c>
      <c r="K59" s="157"/>
      <c r="L59" s="158"/>
      <c r="M59" s="122" t="str">
        <f>IF(L59="KG",
IF(K59&lt;&gt;"",IF(K59&lt;='Classificação VP'!$E$36, 1, IF(K59&lt;='Classificação VP'!$E$37, 2, 3)),""),
IF(K59&lt;&gt;"",IF(K59&lt;='Classificação VP'!$E$39, 1, IF(K59&lt;='Classificação VP'!$E$40, 2, 3)),""))</f>
        <v/>
      </c>
      <c r="N59" s="123"/>
      <c r="O59" s="123"/>
      <c r="P59" s="124">
        <f t="shared" si="0"/>
        <v>4</v>
      </c>
      <c r="Q59" s="124">
        <f t="shared" si="1"/>
        <v>4</v>
      </c>
      <c r="R59" s="122" t="str">
        <f t="shared" si="2"/>
        <v>Alto</v>
      </c>
      <c r="S59" s="123" t="str">
        <f t="shared" si="3"/>
        <v>Quinzenal</v>
      </c>
      <c r="T59" s="26"/>
      <c r="U59" s="26"/>
      <c r="V59" s="26"/>
      <c r="W59" s="26"/>
      <c r="X59" s="26"/>
      <c r="Y59" s="26"/>
      <c r="Z59" s="26"/>
    </row>
    <row r="60" spans="1:26" ht="12" customHeight="1">
      <c r="A60" s="53" t="s">
        <v>26</v>
      </c>
      <c r="B60" s="53"/>
      <c r="C60" s="53"/>
      <c r="D60" s="61"/>
      <c r="E60" s="145"/>
      <c r="F60" s="53" t="s">
        <v>106</v>
      </c>
      <c r="G60" s="53" t="s">
        <v>107</v>
      </c>
      <c r="H60" s="53" t="s">
        <v>152</v>
      </c>
      <c r="I60" s="53" t="s">
        <v>117</v>
      </c>
      <c r="J60" s="53">
        <v>2</v>
      </c>
      <c r="K60" s="157"/>
      <c r="L60" s="158"/>
      <c r="M60" s="122" t="str">
        <f>IF(L60="KG",
IF(K60&lt;&gt;"",IF(K60&lt;='Classificação VP'!$E$36, 1, IF(K60&lt;='Classificação VP'!$E$37, 2, 3)),""),
IF(K60&lt;&gt;"",IF(K60&lt;='Classificação VP'!$E$39, 1, IF(K60&lt;='Classificação VP'!$E$40, 2, 3)),""))</f>
        <v/>
      </c>
      <c r="N60" s="123"/>
      <c r="O60" s="123"/>
      <c r="P60" s="124">
        <f t="shared" si="0"/>
        <v>4</v>
      </c>
      <c r="Q60" s="124">
        <f t="shared" si="1"/>
        <v>4</v>
      </c>
      <c r="R60" s="122" t="str">
        <f t="shared" si="2"/>
        <v>Alto</v>
      </c>
      <c r="S60" s="123" t="str">
        <f t="shared" si="3"/>
        <v>Quinzenal</v>
      </c>
      <c r="T60" s="26"/>
      <c r="U60" s="26"/>
      <c r="V60" s="26"/>
      <c r="W60" s="26"/>
      <c r="X60" s="26"/>
      <c r="Y60" s="26"/>
      <c r="Z60" s="26"/>
    </row>
    <row r="61" spans="1:26" ht="12" customHeight="1">
      <c r="A61" s="53" t="s">
        <v>26</v>
      </c>
      <c r="B61" s="53"/>
      <c r="C61" s="53"/>
      <c r="D61" s="61"/>
      <c r="E61" s="145"/>
      <c r="F61" s="53" t="s">
        <v>106</v>
      </c>
      <c r="G61" s="53" t="s">
        <v>107</v>
      </c>
      <c r="H61" s="53" t="s">
        <v>118</v>
      </c>
      <c r="I61" s="53" t="s">
        <v>117</v>
      </c>
      <c r="J61" s="53">
        <v>2</v>
      </c>
      <c r="K61" s="157"/>
      <c r="L61" s="158"/>
      <c r="M61" s="122" t="str">
        <f>IF(L61="KG",
IF(K61&lt;&gt;"",IF(K61&lt;='Classificação VP'!$E$36, 1, IF(K61&lt;='Classificação VP'!$E$37, 2, 3)),""),
IF(K61&lt;&gt;"",IF(K61&lt;='Classificação VP'!$E$39, 1, IF(K61&lt;='Classificação VP'!$E$40, 2, 3)),""))</f>
        <v/>
      </c>
      <c r="N61" s="123"/>
      <c r="O61" s="123"/>
      <c r="P61" s="124">
        <f t="shared" si="0"/>
        <v>4</v>
      </c>
      <c r="Q61" s="124">
        <f t="shared" si="1"/>
        <v>4</v>
      </c>
      <c r="R61" s="122" t="str">
        <f t="shared" si="2"/>
        <v>Alto</v>
      </c>
      <c r="S61" s="123" t="str">
        <f t="shared" si="3"/>
        <v>Quinzenal</v>
      </c>
      <c r="T61" s="26"/>
      <c r="U61" s="26"/>
      <c r="V61" s="26"/>
      <c r="W61" s="26"/>
      <c r="X61" s="26"/>
      <c r="Y61" s="26"/>
      <c r="Z61" s="26"/>
    </row>
    <row r="62" spans="1:26" ht="12" customHeight="1">
      <c r="A62" s="53" t="s">
        <v>26</v>
      </c>
      <c r="B62" s="53"/>
      <c r="C62" s="53"/>
      <c r="D62" s="61"/>
      <c r="E62" s="145"/>
      <c r="F62" s="53" t="s">
        <v>106</v>
      </c>
      <c r="G62" s="53" t="s">
        <v>107</v>
      </c>
      <c r="H62" s="53" t="s">
        <v>139</v>
      </c>
      <c r="I62" s="53" t="s">
        <v>117</v>
      </c>
      <c r="J62" s="53">
        <v>2</v>
      </c>
      <c r="K62" s="157"/>
      <c r="L62" s="158"/>
      <c r="M62" s="122" t="str">
        <f>IF(L62="KG",
IF(K62&lt;&gt;"",IF(K62&lt;='Classificação VP'!$E$36, 1, IF(K62&lt;='Classificação VP'!$E$37, 2, 3)),""),
IF(K62&lt;&gt;"",IF(K62&lt;='Classificação VP'!$E$39, 1, IF(K62&lt;='Classificação VP'!$E$40, 2, 3)),""))</f>
        <v/>
      </c>
      <c r="N62" s="123"/>
      <c r="O62" s="123"/>
      <c r="P62" s="124">
        <f t="shared" si="0"/>
        <v>4</v>
      </c>
      <c r="Q62" s="124">
        <f t="shared" si="1"/>
        <v>4</v>
      </c>
      <c r="R62" s="122" t="str">
        <f t="shared" si="2"/>
        <v>Alto</v>
      </c>
      <c r="S62" s="123" t="str">
        <f t="shared" si="3"/>
        <v>Quinzenal</v>
      </c>
      <c r="T62" s="26"/>
      <c r="U62" s="26"/>
      <c r="V62" s="26"/>
      <c r="W62" s="26"/>
      <c r="X62" s="26"/>
      <c r="Y62" s="26"/>
      <c r="Z62" s="26"/>
    </row>
    <row r="63" spans="1:26" ht="12" customHeight="1">
      <c r="A63" s="53" t="s">
        <v>26</v>
      </c>
      <c r="B63" s="53"/>
      <c r="C63" s="53"/>
      <c r="D63" s="61"/>
      <c r="E63" s="145"/>
      <c r="F63" s="53" t="s">
        <v>106</v>
      </c>
      <c r="G63" s="53" t="s">
        <v>107</v>
      </c>
      <c r="H63" s="53" t="s">
        <v>132</v>
      </c>
      <c r="I63" s="53" t="s">
        <v>117</v>
      </c>
      <c r="J63" s="53">
        <v>2</v>
      </c>
      <c r="K63" s="157"/>
      <c r="L63" s="158"/>
      <c r="M63" s="122" t="str">
        <f>IF(L63="KG",
IF(K63&lt;&gt;"",IF(K63&lt;='Classificação VP'!$E$36, 1, IF(K63&lt;='Classificação VP'!$E$37, 2, 3)),""),
IF(K63&lt;&gt;"",IF(K63&lt;='Classificação VP'!$E$39, 1, IF(K63&lt;='Classificação VP'!$E$40, 2, 3)),""))</f>
        <v/>
      </c>
      <c r="N63" s="123"/>
      <c r="O63" s="123"/>
      <c r="P63" s="124">
        <f t="shared" si="0"/>
        <v>4</v>
      </c>
      <c r="Q63" s="124">
        <f t="shared" si="1"/>
        <v>4</v>
      </c>
      <c r="R63" s="122" t="str">
        <f t="shared" si="2"/>
        <v>Alto</v>
      </c>
      <c r="S63" s="123" t="str">
        <f t="shared" si="3"/>
        <v>Quinzenal</v>
      </c>
      <c r="T63" s="26"/>
      <c r="U63" s="26"/>
      <c r="V63" s="26"/>
      <c r="W63" s="26"/>
      <c r="X63" s="26"/>
      <c r="Y63" s="26"/>
      <c r="Z63" s="26"/>
    </row>
    <row r="64" spans="1:26" ht="12" customHeight="1">
      <c r="A64" s="53" t="s">
        <v>26</v>
      </c>
      <c r="B64" s="53"/>
      <c r="C64" s="53"/>
      <c r="D64" s="61"/>
      <c r="E64" s="145"/>
      <c r="F64" s="53" t="s">
        <v>106</v>
      </c>
      <c r="G64" s="53" t="s">
        <v>107</v>
      </c>
      <c r="H64" s="53" t="s">
        <v>153</v>
      </c>
      <c r="I64" s="53" t="s">
        <v>117</v>
      </c>
      <c r="J64" s="53">
        <v>2</v>
      </c>
      <c r="K64" s="175"/>
      <c r="L64" s="117"/>
      <c r="M64" s="118" t="str">
        <f>IF(L64="KG",
IF(K64&lt;&gt;"",IF(K64&lt;='Classificação VP'!$E$36, 1, IF(K64&lt;='Classificação VP'!$E$37, 2, 3)),""),
IF(K64&lt;&gt;"",IF(K64&lt;='Classificação VP'!$E$39, 1, IF(K64&lt;='Classificação VP'!$E$40, 2, 3)),""))</f>
        <v/>
      </c>
      <c r="N64" s="119"/>
      <c r="O64" s="119"/>
      <c r="P64" s="120">
        <f t="shared" si="0"/>
        <v>4</v>
      </c>
      <c r="Q64" s="120">
        <f t="shared" si="1"/>
        <v>4</v>
      </c>
      <c r="R64" s="118" t="str">
        <f t="shared" si="2"/>
        <v>Alto</v>
      </c>
      <c r="S64" s="119" t="str">
        <f t="shared" si="3"/>
        <v>Quinzenal</v>
      </c>
      <c r="T64" s="26"/>
      <c r="U64" s="26"/>
      <c r="V64" s="26"/>
      <c r="W64" s="26"/>
      <c r="X64" s="26"/>
      <c r="Y64" s="26"/>
      <c r="Z64" s="26"/>
    </row>
    <row r="65" spans="1:26" ht="12" customHeight="1">
      <c r="A65" s="176" t="s">
        <v>26</v>
      </c>
      <c r="B65" s="176"/>
      <c r="C65" s="177"/>
      <c r="D65" s="178"/>
      <c r="E65" s="179"/>
      <c r="F65" s="176" t="s">
        <v>106</v>
      </c>
      <c r="G65" s="176" t="s">
        <v>107</v>
      </c>
      <c r="H65" s="176" t="s">
        <v>127</v>
      </c>
      <c r="I65" s="176" t="s">
        <v>117</v>
      </c>
      <c r="J65" s="176">
        <v>2</v>
      </c>
      <c r="K65" s="180">
        <v>1680</v>
      </c>
      <c r="L65" s="181" t="s">
        <v>31</v>
      </c>
      <c r="M65" s="97">
        <f>IF(L65="KG",
IF(K65&lt;&gt;"",IF(K65&lt;='Classificação VP'!$E$36, 1, IF(K65&lt;='Classificação VP'!$E$37, 2, 3)),""),
IF(K65&lt;&gt;"",IF(K65&lt;='Classificação VP'!$E$39, 1, IF(K65&lt;='Classificação VP'!$E$40, 2, 3)),""))</f>
        <v>1</v>
      </c>
      <c r="N65" s="98">
        <f>IF(MAX(J65:J66)&lt;=0,"RP não definido",MAX(J65:J66))</f>
        <v>2</v>
      </c>
      <c r="O65" s="95">
        <v>1</v>
      </c>
      <c r="P65" s="96">
        <f t="shared" si="0"/>
        <v>1.25</v>
      </c>
      <c r="Q65" s="96">
        <f t="shared" si="1"/>
        <v>1</v>
      </c>
      <c r="R65" s="97" t="str">
        <f t="shared" si="2"/>
        <v>Muito Baixo</v>
      </c>
      <c r="S65" s="98" t="str">
        <f t="shared" si="3"/>
        <v>Anual</v>
      </c>
      <c r="T65" s="26"/>
      <c r="U65" s="26"/>
      <c r="V65" s="26"/>
      <c r="W65" s="26"/>
      <c r="X65" s="26"/>
      <c r="Y65" s="26"/>
      <c r="Z65" s="26"/>
    </row>
    <row r="66" spans="1:26" ht="12" customHeight="1">
      <c r="A66" s="176" t="s">
        <v>26</v>
      </c>
      <c r="B66" s="176"/>
      <c r="C66" s="177"/>
      <c r="D66" s="178"/>
      <c r="E66" s="178"/>
      <c r="F66" s="176" t="s">
        <v>106</v>
      </c>
      <c r="G66" s="176" t="s">
        <v>107</v>
      </c>
      <c r="H66" s="176" t="s">
        <v>154</v>
      </c>
      <c r="I66" s="176" t="s">
        <v>30</v>
      </c>
      <c r="J66" s="176">
        <v>2</v>
      </c>
      <c r="K66" s="182"/>
      <c r="L66" s="183"/>
      <c r="M66" s="107" t="str">
        <f>IF(L66="KG",
IF(K66&lt;&gt;"",IF(K66&lt;='Classificação VP'!$E$36, 1, IF(K66&lt;='Classificação VP'!$E$37, 2, 3)),""),
IF(K66&lt;&gt;"",IF(K66&lt;='Classificação VP'!$E$39, 1, IF(K66&lt;='Classificação VP'!$E$40, 2, 3)),""))</f>
        <v/>
      </c>
      <c r="N66" s="108"/>
      <c r="O66" s="108"/>
      <c r="P66" s="109">
        <f t="shared" si="0"/>
        <v>4</v>
      </c>
      <c r="Q66" s="109">
        <f t="shared" si="1"/>
        <v>4</v>
      </c>
      <c r="R66" s="107" t="str">
        <f t="shared" si="2"/>
        <v>Alto</v>
      </c>
      <c r="S66" s="108" t="str">
        <f t="shared" si="3"/>
        <v>Quinzenal</v>
      </c>
      <c r="T66" s="26"/>
      <c r="U66" s="26"/>
      <c r="V66" s="26"/>
      <c r="W66" s="26"/>
      <c r="X66" s="26"/>
      <c r="Y66" s="26"/>
      <c r="Z66" s="26"/>
    </row>
    <row r="67" spans="1:26" ht="12" customHeight="1">
      <c r="A67" s="53" t="s">
        <v>26</v>
      </c>
      <c r="B67" s="53"/>
      <c r="C67" s="57"/>
      <c r="D67" s="53"/>
      <c r="E67" s="53"/>
      <c r="F67" s="53" t="s">
        <v>106</v>
      </c>
      <c r="G67" s="53" t="s">
        <v>107</v>
      </c>
      <c r="H67" s="53" t="s">
        <v>114</v>
      </c>
      <c r="I67" s="53" t="s">
        <v>30</v>
      </c>
      <c r="J67" s="53">
        <v>2</v>
      </c>
      <c r="K67" s="142">
        <v>74946.710000000006</v>
      </c>
      <c r="L67" s="111" t="s">
        <v>31</v>
      </c>
      <c r="M67" s="116">
        <f>IF(L67="KG",
IF(K67&lt;&gt;"",IF(K67&lt;='Classificação VP'!$E$36, 1, IF(K67&lt;='Classificação VP'!$E$37, 2, 3)),""),
IF(K67&lt;&gt;"",IF(K67&lt;='Classificação VP'!$E$39, 1, IF(K67&lt;='Classificação VP'!$E$40, 2, 3)),""))</f>
        <v>1</v>
      </c>
      <c r="N67" s="113">
        <f>IF(MAX(J67:J71)&lt;=0,"RP não definido",MAX(J67:J71))</f>
        <v>2</v>
      </c>
      <c r="O67" s="114">
        <v>2</v>
      </c>
      <c r="P67" s="115">
        <f t="shared" si="0"/>
        <v>1.75</v>
      </c>
      <c r="Q67" s="115">
        <f t="shared" si="1"/>
        <v>2</v>
      </c>
      <c r="R67" s="116" t="str">
        <f t="shared" si="2"/>
        <v>Baixo</v>
      </c>
      <c r="S67" s="113" t="str">
        <f t="shared" si="3"/>
        <v>Semestral</v>
      </c>
      <c r="T67" s="26"/>
      <c r="U67" s="26"/>
      <c r="V67" s="26"/>
      <c r="W67" s="26"/>
      <c r="X67" s="26"/>
      <c r="Y67" s="26"/>
      <c r="Z67" s="26"/>
    </row>
    <row r="68" spans="1:26" ht="12" customHeight="1">
      <c r="A68" s="53" t="s">
        <v>26</v>
      </c>
      <c r="B68" s="53"/>
      <c r="C68" s="57"/>
      <c r="D68" s="53"/>
      <c r="E68" s="53"/>
      <c r="F68" s="53" t="s">
        <v>106</v>
      </c>
      <c r="G68" s="53" t="s">
        <v>107</v>
      </c>
      <c r="H68" s="53" t="s">
        <v>115</v>
      </c>
      <c r="I68" s="53" t="s">
        <v>30</v>
      </c>
      <c r="J68" s="53">
        <v>2</v>
      </c>
      <c r="K68" s="157"/>
      <c r="L68" s="158"/>
      <c r="M68" s="122" t="str">
        <f>IF(L68="KG",
IF(K68&lt;&gt;"",IF(K68&lt;='Classificação VP'!$E$36, 1, IF(K68&lt;='Classificação VP'!$E$37, 2, 3)),""),
IF(K68&lt;&gt;"",IF(K68&lt;='Classificação VP'!$E$39, 1, IF(K68&lt;='Classificação VP'!$E$40, 2, 3)),""))</f>
        <v/>
      </c>
      <c r="N68" s="123"/>
      <c r="O68" s="123"/>
      <c r="P68" s="124">
        <f t="shared" si="0"/>
        <v>4</v>
      </c>
      <c r="Q68" s="124">
        <f t="shared" si="1"/>
        <v>4</v>
      </c>
      <c r="R68" s="122" t="str">
        <f t="shared" si="2"/>
        <v>Alto</v>
      </c>
      <c r="S68" s="123" t="str">
        <f t="shared" si="3"/>
        <v>Quinzenal</v>
      </c>
      <c r="T68" s="26"/>
      <c r="U68" s="26"/>
      <c r="V68" s="26"/>
      <c r="W68" s="26"/>
      <c r="X68" s="26"/>
      <c r="Y68" s="26"/>
      <c r="Z68" s="26"/>
    </row>
    <row r="69" spans="1:26" ht="12" customHeight="1">
      <c r="A69" s="53" t="s">
        <v>26</v>
      </c>
      <c r="B69" s="53"/>
      <c r="C69" s="57"/>
      <c r="D69" s="53"/>
      <c r="E69" s="53"/>
      <c r="F69" s="53" t="s">
        <v>106</v>
      </c>
      <c r="G69" s="53" t="s">
        <v>107</v>
      </c>
      <c r="H69" s="53" t="s">
        <v>112</v>
      </c>
      <c r="I69" s="53" t="s">
        <v>30</v>
      </c>
      <c r="J69" s="53">
        <v>2</v>
      </c>
      <c r="K69" s="157"/>
      <c r="L69" s="158"/>
      <c r="M69" s="122" t="str">
        <f>IF(L69="KG",
IF(K69&lt;&gt;"",IF(K69&lt;='Classificação VP'!$E$36, 1, IF(K69&lt;='Classificação VP'!$E$37, 2, 3)),""),
IF(K69&lt;&gt;"",IF(K69&lt;='Classificação VP'!$E$39, 1, IF(K69&lt;='Classificação VP'!$E$40, 2, 3)),""))</f>
        <v/>
      </c>
      <c r="N69" s="123"/>
      <c r="O69" s="123"/>
      <c r="P69" s="124">
        <f t="shared" si="0"/>
        <v>4</v>
      </c>
      <c r="Q69" s="124">
        <f t="shared" si="1"/>
        <v>4</v>
      </c>
      <c r="R69" s="122" t="str">
        <f t="shared" si="2"/>
        <v>Alto</v>
      </c>
      <c r="S69" s="123" t="str">
        <f t="shared" si="3"/>
        <v>Quinzenal</v>
      </c>
      <c r="T69" s="26"/>
      <c r="U69" s="26"/>
      <c r="V69" s="26"/>
      <c r="W69" s="26"/>
      <c r="X69" s="26"/>
      <c r="Y69" s="26"/>
      <c r="Z69" s="26"/>
    </row>
    <row r="70" spans="1:26" ht="12" customHeight="1">
      <c r="A70" s="53" t="s">
        <v>26</v>
      </c>
      <c r="B70" s="53"/>
      <c r="C70" s="57"/>
      <c r="D70" s="53"/>
      <c r="E70" s="53"/>
      <c r="F70" s="53" t="s">
        <v>106</v>
      </c>
      <c r="G70" s="53" t="s">
        <v>107</v>
      </c>
      <c r="H70" s="53" t="s">
        <v>111</v>
      </c>
      <c r="I70" s="53" t="s">
        <v>30</v>
      </c>
      <c r="J70" s="53">
        <v>2</v>
      </c>
      <c r="K70" s="157"/>
      <c r="L70" s="158"/>
      <c r="M70" s="122" t="str">
        <f>IF(L70="KG",
IF(K70&lt;&gt;"",IF(K70&lt;='Classificação VP'!$E$36, 1, IF(K70&lt;='Classificação VP'!$E$37, 2, 3)),""),
IF(K70&lt;&gt;"",IF(K70&lt;='Classificação VP'!$E$39, 1, IF(K70&lt;='Classificação VP'!$E$40, 2, 3)),""))</f>
        <v/>
      </c>
      <c r="N70" s="123"/>
      <c r="O70" s="123"/>
      <c r="P70" s="124">
        <f t="shared" si="0"/>
        <v>4</v>
      </c>
      <c r="Q70" s="124">
        <f t="shared" si="1"/>
        <v>4</v>
      </c>
      <c r="R70" s="122" t="str">
        <f t="shared" si="2"/>
        <v>Alto</v>
      </c>
      <c r="S70" s="123" t="str">
        <f t="shared" si="3"/>
        <v>Quinzenal</v>
      </c>
      <c r="T70" s="26"/>
      <c r="U70" s="26"/>
      <c r="V70" s="26"/>
      <c r="W70" s="26"/>
      <c r="X70" s="26"/>
      <c r="Y70" s="26"/>
      <c r="Z70" s="26"/>
    </row>
    <row r="71" spans="1:26" ht="12" customHeight="1">
      <c r="A71" s="53" t="s">
        <v>26</v>
      </c>
      <c r="B71" s="53"/>
      <c r="C71" s="57"/>
      <c r="D71" s="53"/>
      <c r="E71" s="53"/>
      <c r="F71" s="53" t="s">
        <v>106</v>
      </c>
      <c r="G71" s="53" t="s">
        <v>107</v>
      </c>
      <c r="H71" s="53" t="s">
        <v>113</v>
      </c>
      <c r="I71" s="53" t="s">
        <v>30</v>
      </c>
      <c r="J71" s="53">
        <v>2</v>
      </c>
      <c r="K71" s="157"/>
      <c r="L71" s="117"/>
      <c r="M71" s="118" t="str">
        <f>IF(L71="KG",
IF(K71&lt;&gt;"",IF(K71&lt;='Classificação VP'!$E$36, 1, IF(K71&lt;='Classificação VP'!$E$37, 2, 3)),""),
IF(K71&lt;&gt;"",IF(K71&lt;='Classificação VP'!$E$39, 1, IF(K71&lt;='Classificação VP'!$E$40, 2, 3)),""))</f>
        <v/>
      </c>
      <c r="N71" s="119"/>
      <c r="O71" s="119"/>
      <c r="P71" s="120">
        <f t="shared" si="0"/>
        <v>4</v>
      </c>
      <c r="Q71" s="120">
        <f t="shared" si="1"/>
        <v>4</v>
      </c>
      <c r="R71" s="118" t="str">
        <f t="shared" si="2"/>
        <v>Alto</v>
      </c>
      <c r="S71" s="119" t="str">
        <f t="shared" si="3"/>
        <v>Quinzenal</v>
      </c>
      <c r="T71" s="26"/>
      <c r="U71" s="26"/>
      <c r="V71" s="26"/>
      <c r="W71" s="26"/>
      <c r="X71" s="26"/>
      <c r="Y71" s="26"/>
      <c r="Z71" s="26"/>
    </row>
    <row r="72" spans="1:26" ht="12" customHeight="1">
      <c r="A72" s="176" t="s">
        <v>26</v>
      </c>
      <c r="B72" s="176"/>
      <c r="C72" s="176"/>
      <c r="D72" s="176"/>
      <c r="E72" s="176"/>
      <c r="F72" s="176" t="s">
        <v>106</v>
      </c>
      <c r="G72" s="176" t="s">
        <v>107</v>
      </c>
      <c r="H72" s="176" t="s">
        <v>120</v>
      </c>
      <c r="I72" s="176" t="s">
        <v>30</v>
      </c>
      <c r="J72" s="176">
        <v>2</v>
      </c>
      <c r="K72" s="184">
        <v>38882.800000000003</v>
      </c>
      <c r="L72" s="185" t="s">
        <v>31</v>
      </c>
      <c r="M72" s="186">
        <f>IF(L72="KG",
IF(K72&lt;&gt;"",IF(K72&lt;='Classificação VP'!$E$36, 1, IF(K72&lt;='Classificação VP'!$E$37, 2, 3)),""),
IF(K72&lt;&gt;"",IF(K72&lt;='Classificação VP'!$E$39, 1, IF(K72&lt;='Classificação VP'!$E$40, 2, 3)),""))</f>
        <v>1</v>
      </c>
      <c r="N72" s="176">
        <f>IF(MAX(J72)&lt;=0,"RP não definido",MAX(J72))</f>
        <v>2</v>
      </c>
      <c r="O72" s="177">
        <v>1</v>
      </c>
      <c r="P72" s="91">
        <f t="shared" si="0"/>
        <v>1.25</v>
      </c>
      <c r="Q72" s="91">
        <f t="shared" si="1"/>
        <v>1</v>
      </c>
      <c r="R72" s="92" t="str">
        <f t="shared" si="2"/>
        <v>Muito Baixo</v>
      </c>
      <c r="S72" s="85" t="str">
        <f t="shared" si="3"/>
        <v>Anual</v>
      </c>
      <c r="T72" s="26"/>
      <c r="U72" s="26"/>
      <c r="V72" s="26"/>
      <c r="W72" s="26"/>
      <c r="X72" s="26"/>
      <c r="Y72" s="26"/>
      <c r="Z72" s="26"/>
    </row>
    <row r="73" spans="1:26" ht="12" customHeight="1">
      <c r="A73" s="53" t="s">
        <v>26</v>
      </c>
      <c r="B73" s="53"/>
      <c r="C73" s="57"/>
      <c r="D73" s="53"/>
      <c r="E73" s="53"/>
      <c r="F73" s="53" t="s">
        <v>106</v>
      </c>
      <c r="G73" s="53" t="s">
        <v>107</v>
      </c>
      <c r="H73" s="53" t="s">
        <v>114</v>
      </c>
      <c r="I73" s="53" t="s">
        <v>30</v>
      </c>
      <c r="J73" s="53">
        <v>2</v>
      </c>
      <c r="K73" s="142">
        <v>85.08</v>
      </c>
      <c r="L73" s="111" t="s">
        <v>31</v>
      </c>
      <c r="M73" s="116">
        <f>IF(L73="KG",
IF(K73&lt;&gt;"",IF(K73&lt;='Classificação VP'!$E$36, 1, IF(K73&lt;='Classificação VP'!$E$37, 2, 3)),""),
IF(K73&lt;&gt;"",IF(K73&lt;='Classificação VP'!$E$39, 1, IF(K73&lt;='Classificação VP'!$E$40, 2, 3)),""))</f>
        <v>1</v>
      </c>
      <c r="N73" s="113">
        <f>IF(MAX(J73:J77)&lt;=0,"RP não definido",MAX(J73:J77))</f>
        <v>2</v>
      </c>
      <c r="O73" s="114">
        <v>1</v>
      </c>
      <c r="P73" s="115">
        <f t="shared" si="0"/>
        <v>1.25</v>
      </c>
      <c r="Q73" s="115">
        <f t="shared" si="1"/>
        <v>1</v>
      </c>
      <c r="R73" s="116" t="str">
        <f t="shared" si="2"/>
        <v>Muito Baixo</v>
      </c>
      <c r="S73" s="113" t="str">
        <f t="shared" si="3"/>
        <v>Anual</v>
      </c>
      <c r="T73" s="26"/>
      <c r="U73" s="26"/>
      <c r="V73" s="26"/>
      <c r="W73" s="26"/>
      <c r="X73" s="26"/>
      <c r="Y73" s="26"/>
      <c r="Z73" s="26"/>
    </row>
    <row r="74" spans="1:26" ht="12" customHeight="1">
      <c r="A74" s="53" t="s">
        <v>26</v>
      </c>
      <c r="B74" s="53"/>
      <c r="C74" s="57"/>
      <c r="D74" s="53"/>
      <c r="E74" s="53"/>
      <c r="F74" s="53" t="s">
        <v>106</v>
      </c>
      <c r="G74" s="53" t="s">
        <v>107</v>
      </c>
      <c r="H74" s="53" t="s">
        <v>115</v>
      </c>
      <c r="I74" s="53" t="s">
        <v>30</v>
      </c>
      <c r="J74" s="53">
        <v>2</v>
      </c>
      <c r="K74" s="157"/>
      <c r="L74" s="158"/>
      <c r="M74" s="122" t="str">
        <f>IF(L74="KG",
IF(K74&lt;&gt;"",IF(K74&lt;='Classificação VP'!$E$36, 1, IF(K74&lt;='Classificação VP'!$E$37, 2, 3)),""),
IF(K74&lt;&gt;"",IF(K74&lt;='Classificação VP'!$E$39, 1, IF(K74&lt;='Classificação VP'!$E$40, 2, 3)),""))</f>
        <v/>
      </c>
      <c r="N74" s="123"/>
      <c r="O74" s="123"/>
      <c r="P74" s="124">
        <f t="shared" si="0"/>
        <v>4</v>
      </c>
      <c r="Q74" s="124">
        <f t="shared" si="1"/>
        <v>4</v>
      </c>
      <c r="R74" s="122" t="str">
        <f t="shared" si="2"/>
        <v>Alto</v>
      </c>
      <c r="S74" s="123" t="str">
        <f t="shared" si="3"/>
        <v>Quinzenal</v>
      </c>
      <c r="T74" s="26"/>
      <c r="U74" s="26"/>
      <c r="V74" s="26"/>
      <c r="W74" s="26"/>
      <c r="X74" s="26"/>
      <c r="Y74" s="26"/>
      <c r="Z74" s="26"/>
    </row>
    <row r="75" spans="1:26" ht="12" customHeight="1">
      <c r="A75" s="53" t="s">
        <v>26</v>
      </c>
      <c r="B75" s="53"/>
      <c r="C75" s="57"/>
      <c r="D75" s="53"/>
      <c r="E75" s="53"/>
      <c r="F75" s="53" t="s">
        <v>106</v>
      </c>
      <c r="G75" s="53" t="s">
        <v>107</v>
      </c>
      <c r="H75" s="53" t="s">
        <v>126</v>
      </c>
      <c r="I75" s="53" t="s">
        <v>117</v>
      </c>
      <c r="J75" s="53">
        <v>2</v>
      </c>
      <c r="K75" s="157"/>
      <c r="L75" s="158"/>
      <c r="M75" s="122" t="str">
        <f>IF(L75="KG",
IF(K75&lt;&gt;"",IF(K75&lt;='Classificação VP'!$E$36, 1, IF(K75&lt;='Classificação VP'!$E$37, 2, 3)),""),
IF(K75&lt;&gt;"",IF(K75&lt;='Classificação VP'!$E$39, 1, IF(K75&lt;='Classificação VP'!$E$40, 2, 3)),""))</f>
        <v/>
      </c>
      <c r="N75" s="123"/>
      <c r="O75" s="123"/>
      <c r="P75" s="124">
        <f t="shared" si="0"/>
        <v>4</v>
      </c>
      <c r="Q75" s="124">
        <f t="shared" si="1"/>
        <v>4</v>
      </c>
      <c r="R75" s="122" t="str">
        <f t="shared" si="2"/>
        <v>Alto</v>
      </c>
      <c r="S75" s="123" t="str">
        <f t="shared" si="3"/>
        <v>Quinzenal</v>
      </c>
      <c r="T75" s="26"/>
      <c r="U75" s="26"/>
      <c r="V75" s="26"/>
      <c r="W75" s="26"/>
      <c r="X75" s="26"/>
      <c r="Y75" s="26"/>
      <c r="Z75" s="26"/>
    </row>
    <row r="76" spans="1:26" ht="12" customHeight="1">
      <c r="A76" s="53" t="s">
        <v>26</v>
      </c>
      <c r="B76" s="53"/>
      <c r="C76" s="57"/>
      <c r="D76" s="53"/>
      <c r="E76" s="53"/>
      <c r="F76" s="53" t="s">
        <v>106</v>
      </c>
      <c r="G76" s="53" t="s">
        <v>107</v>
      </c>
      <c r="H76" s="53" t="s">
        <v>113</v>
      </c>
      <c r="I76" s="53" t="s">
        <v>30</v>
      </c>
      <c r="J76" s="53">
        <v>2</v>
      </c>
      <c r="K76" s="157"/>
      <c r="L76" s="158"/>
      <c r="M76" s="122" t="str">
        <f>IF(L76="KG",
IF(K76&lt;&gt;"",IF(K76&lt;='Classificação VP'!$E$36, 1, IF(K76&lt;='Classificação VP'!$E$37, 2, 3)),""),
IF(K76&lt;&gt;"",IF(K76&lt;='Classificação VP'!$E$39, 1, IF(K76&lt;='Classificação VP'!$E$40, 2, 3)),""))</f>
        <v/>
      </c>
      <c r="N76" s="123"/>
      <c r="O76" s="123"/>
      <c r="P76" s="124">
        <f t="shared" si="0"/>
        <v>4</v>
      </c>
      <c r="Q76" s="124">
        <f t="shared" si="1"/>
        <v>4</v>
      </c>
      <c r="R76" s="122" t="str">
        <f t="shared" si="2"/>
        <v>Alto</v>
      </c>
      <c r="S76" s="123" t="str">
        <f t="shared" si="3"/>
        <v>Quinzenal</v>
      </c>
      <c r="T76" s="26"/>
      <c r="U76" s="26"/>
      <c r="V76" s="26"/>
      <c r="W76" s="26"/>
      <c r="X76" s="26"/>
      <c r="Y76" s="26"/>
      <c r="Z76" s="26"/>
    </row>
    <row r="77" spans="1:26" ht="12" customHeight="1">
      <c r="A77" s="53" t="s">
        <v>26</v>
      </c>
      <c r="B77" s="53"/>
      <c r="C77" s="57"/>
      <c r="D77" s="53"/>
      <c r="E77" s="53"/>
      <c r="F77" s="53" t="s">
        <v>106</v>
      </c>
      <c r="G77" s="53" t="s">
        <v>107</v>
      </c>
      <c r="H77" s="53" t="s">
        <v>127</v>
      </c>
      <c r="I77" s="53" t="s">
        <v>117</v>
      </c>
      <c r="J77" s="53">
        <v>2</v>
      </c>
      <c r="K77" s="175"/>
      <c r="L77" s="117"/>
      <c r="M77" s="118" t="str">
        <f>IF(L77="KG",
IF(K77&lt;&gt;"",IF(K77&lt;='Classificação VP'!$E$36, 1, IF(K77&lt;='Classificação VP'!$E$37, 2, 3)),""),
IF(K77&lt;&gt;"",IF(K77&lt;='Classificação VP'!$E$39, 1, IF(K77&lt;='Classificação VP'!$E$40, 2, 3)),""))</f>
        <v/>
      </c>
      <c r="N77" s="119"/>
      <c r="O77" s="119"/>
      <c r="P77" s="120">
        <f t="shared" si="0"/>
        <v>4</v>
      </c>
      <c r="Q77" s="120">
        <f t="shared" si="1"/>
        <v>4</v>
      </c>
      <c r="R77" s="118" t="str">
        <f t="shared" si="2"/>
        <v>Alto</v>
      </c>
      <c r="S77" s="119" t="str">
        <f t="shared" si="3"/>
        <v>Quinzenal</v>
      </c>
      <c r="T77" s="26"/>
      <c r="U77" s="26"/>
      <c r="V77" s="26"/>
      <c r="W77" s="26"/>
      <c r="X77" s="26"/>
      <c r="Y77" s="26"/>
      <c r="Z77" s="26"/>
    </row>
    <row r="78" spans="1:26" ht="12" customHeight="1">
      <c r="A78" s="176" t="s">
        <v>26</v>
      </c>
      <c r="B78" s="176"/>
      <c r="C78" s="176"/>
      <c r="D78" s="176"/>
      <c r="E78" s="176"/>
      <c r="F78" s="176" t="s">
        <v>106</v>
      </c>
      <c r="G78" s="176" t="s">
        <v>107</v>
      </c>
      <c r="H78" s="176" t="s">
        <v>113</v>
      </c>
      <c r="I78" s="176" t="s">
        <v>30</v>
      </c>
      <c r="J78" s="176">
        <v>2</v>
      </c>
      <c r="K78" s="180">
        <v>45132.61</v>
      </c>
      <c r="L78" s="181" t="s">
        <v>31</v>
      </c>
      <c r="M78" s="97">
        <f>IF(L78="KG",
IF(K78&lt;&gt;"",IF(K78&lt;='Classificação VP'!$E$36, 1, IF(K78&lt;='Classificação VP'!$E$37, 2, 3)),""),
IF(K78&lt;&gt;"",IF(K78&lt;='Classificação VP'!$E$39, 1, IF(K78&lt;='Classificação VP'!$E$40, 2, 3)),""))</f>
        <v>1</v>
      </c>
      <c r="N78" s="98">
        <f>IF(MAX(J78:J80)&lt;=0,"RP não definido",MAX(J78:J80))</f>
        <v>2</v>
      </c>
      <c r="O78" s="95">
        <v>2</v>
      </c>
      <c r="P78" s="96">
        <f t="shared" si="0"/>
        <v>1.75</v>
      </c>
      <c r="Q78" s="96">
        <f t="shared" si="1"/>
        <v>2</v>
      </c>
      <c r="R78" s="97" t="str">
        <f t="shared" si="2"/>
        <v>Baixo</v>
      </c>
      <c r="S78" s="98" t="str">
        <f t="shared" si="3"/>
        <v>Semestral</v>
      </c>
      <c r="T78" s="26"/>
      <c r="U78" s="26"/>
      <c r="V78" s="26"/>
      <c r="W78" s="26"/>
      <c r="X78" s="26"/>
      <c r="Y78" s="26"/>
      <c r="Z78" s="26"/>
    </row>
    <row r="79" spans="1:26" ht="12" customHeight="1">
      <c r="A79" s="176" t="s">
        <v>26</v>
      </c>
      <c r="B79" s="176"/>
      <c r="C79" s="176"/>
      <c r="D79" s="176"/>
      <c r="E79" s="176"/>
      <c r="F79" s="176" t="s">
        <v>106</v>
      </c>
      <c r="G79" s="176" t="s">
        <v>107</v>
      </c>
      <c r="H79" s="176" t="s">
        <v>112</v>
      </c>
      <c r="I79" s="176" t="s">
        <v>30</v>
      </c>
      <c r="J79" s="176">
        <v>2</v>
      </c>
      <c r="K79" s="187"/>
      <c r="L79" s="188"/>
      <c r="M79" s="104" t="str">
        <f>IF(L79="KG",
IF(K79&lt;&gt;"",IF(K79&lt;='Classificação VP'!$E$36, 1, IF(K79&lt;='Classificação VP'!$E$37, 2, 3)),""),
IF(K79&lt;&gt;"",IF(K79&lt;='Classificação VP'!$E$39, 1, IF(K79&lt;='Classificação VP'!$E$40, 2, 3)),""))</f>
        <v/>
      </c>
      <c r="N79" s="105"/>
      <c r="O79" s="105"/>
      <c r="P79" s="103">
        <f t="shared" si="0"/>
        <v>4</v>
      </c>
      <c r="Q79" s="103">
        <f t="shared" si="1"/>
        <v>4</v>
      </c>
      <c r="R79" s="104" t="str">
        <f t="shared" si="2"/>
        <v>Alto</v>
      </c>
      <c r="S79" s="98" t="str">
        <f t="shared" si="3"/>
        <v>Quinzenal</v>
      </c>
      <c r="T79" s="26"/>
      <c r="U79" s="26"/>
      <c r="V79" s="26"/>
      <c r="W79" s="26"/>
      <c r="X79" s="26"/>
      <c r="Y79" s="26"/>
      <c r="Z79" s="26"/>
    </row>
    <row r="80" spans="1:26" ht="12" customHeight="1">
      <c r="A80" s="176" t="s">
        <v>26</v>
      </c>
      <c r="B80" s="176"/>
      <c r="C80" s="176"/>
      <c r="D80" s="176"/>
      <c r="E80" s="176"/>
      <c r="F80" s="176" t="s">
        <v>106</v>
      </c>
      <c r="G80" s="176" t="s">
        <v>107</v>
      </c>
      <c r="H80" s="176" t="s">
        <v>127</v>
      </c>
      <c r="I80" s="176" t="s">
        <v>117</v>
      </c>
      <c r="J80" s="176">
        <v>2</v>
      </c>
      <c r="K80" s="187"/>
      <c r="L80" s="188"/>
      <c r="M80" s="107" t="str">
        <f>IF(L80="KG",
IF(K80&lt;&gt;"",IF(K80&lt;='Classificação VP'!$E$36, 1, IF(K80&lt;='Classificação VP'!$E$37, 2, 3)),""),
IF(K80&lt;&gt;"",IF(K80&lt;='Classificação VP'!$E$39, 1, IF(K80&lt;='Classificação VP'!$E$40, 2, 3)),""))</f>
        <v/>
      </c>
      <c r="N80" s="108"/>
      <c r="O80" s="108"/>
      <c r="P80" s="109">
        <f t="shared" si="0"/>
        <v>4</v>
      </c>
      <c r="Q80" s="109">
        <f t="shared" si="1"/>
        <v>4</v>
      </c>
      <c r="R80" s="107" t="str">
        <f t="shared" si="2"/>
        <v>Alto</v>
      </c>
      <c r="S80" s="98" t="str">
        <f t="shared" si="3"/>
        <v>Quinzenal</v>
      </c>
      <c r="T80" s="26"/>
      <c r="U80" s="26"/>
      <c r="V80" s="26"/>
      <c r="W80" s="26"/>
      <c r="X80" s="26"/>
      <c r="Y80" s="26"/>
      <c r="Z80" s="26"/>
    </row>
    <row r="81" spans="1:26" ht="12" customHeight="1">
      <c r="A81" s="85" t="s">
        <v>26</v>
      </c>
      <c r="B81" s="85"/>
      <c r="C81" s="85"/>
      <c r="D81" s="85"/>
      <c r="E81" s="85"/>
      <c r="F81" s="85" t="s">
        <v>106</v>
      </c>
      <c r="G81" s="85" t="s">
        <v>107</v>
      </c>
      <c r="H81" s="85" t="s">
        <v>127</v>
      </c>
      <c r="I81" s="85" t="s">
        <v>117</v>
      </c>
      <c r="J81" s="85">
        <v>2</v>
      </c>
      <c r="K81" s="93">
        <v>138.30000000000001</v>
      </c>
      <c r="L81" s="88" t="s">
        <v>31</v>
      </c>
      <c r="M81" s="189">
        <f>IF(L81="KG",
IF(K81&lt;&gt;"",IF(K81&lt;='Classificação VP'!$E$36, 1, IF(K81&lt;='Classificação VP'!$E$37, 2, 3)),""),
IF(K81&lt;&gt;"",IF(K81&lt;='Classificação VP'!$E$39, 1, IF(K81&lt;='Classificação VP'!$E$40, 2, 3)),""))</f>
        <v>1</v>
      </c>
      <c r="N81" s="85">
        <f t="shared" ref="N81:N82" si="4">IF(MAX(J81)&lt;=0,"RP não definido",MAX(J81))</f>
        <v>2</v>
      </c>
      <c r="O81" s="90">
        <v>1</v>
      </c>
      <c r="P81" s="91">
        <f t="shared" si="0"/>
        <v>1.25</v>
      </c>
      <c r="Q81" s="91">
        <f t="shared" si="1"/>
        <v>1</v>
      </c>
      <c r="R81" s="92" t="str">
        <f t="shared" si="2"/>
        <v>Muito Baixo</v>
      </c>
      <c r="S81" s="98" t="str">
        <f t="shared" si="3"/>
        <v>Anual</v>
      </c>
      <c r="T81" s="26"/>
      <c r="U81" s="26"/>
      <c r="V81" s="26"/>
      <c r="W81" s="26"/>
      <c r="X81" s="26"/>
      <c r="Y81" s="26"/>
      <c r="Z81" s="26"/>
    </row>
    <row r="82" spans="1:26" ht="12" customHeight="1">
      <c r="A82" s="176" t="s">
        <v>26</v>
      </c>
      <c r="B82" s="176"/>
      <c r="C82" s="177"/>
      <c r="D82" s="177"/>
      <c r="E82" s="177"/>
      <c r="F82" s="176" t="s">
        <v>106</v>
      </c>
      <c r="G82" s="176" t="s">
        <v>107</v>
      </c>
      <c r="H82" s="176" t="s">
        <v>113</v>
      </c>
      <c r="I82" s="176" t="s">
        <v>30</v>
      </c>
      <c r="J82" s="176">
        <v>2</v>
      </c>
      <c r="K82" s="130"/>
      <c r="L82" s="77" t="s">
        <v>31</v>
      </c>
      <c r="M82" s="129" t="str">
        <f>IF(L82="KG",
IF(K82&lt;&gt;"",IF(K82&lt;='Classificação VP'!$E$36, 1, IF(K82&lt;='Classificação VP'!$E$37, 2, 3)),""),
IF(K82&lt;&gt;"",IF(K82&lt;='Classificação VP'!$E$39, 1, IF(K82&lt;='Classificação VP'!$E$40, 2, 3)),""))</f>
        <v/>
      </c>
      <c r="N82" s="74">
        <f t="shared" si="4"/>
        <v>2</v>
      </c>
      <c r="O82" s="74"/>
      <c r="P82" s="78">
        <f t="shared" si="0"/>
        <v>4</v>
      </c>
      <c r="Q82" s="78">
        <f t="shared" si="1"/>
        <v>4</v>
      </c>
      <c r="R82" s="64" t="str">
        <f t="shared" si="2"/>
        <v>Alto</v>
      </c>
      <c r="S82" s="74" t="str">
        <f t="shared" si="3"/>
        <v>Quinzenal</v>
      </c>
      <c r="T82" s="26"/>
      <c r="U82" s="26"/>
      <c r="V82" s="26"/>
      <c r="W82" s="26"/>
      <c r="X82" s="26"/>
      <c r="Y82" s="26"/>
      <c r="Z82" s="26"/>
    </row>
    <row r="83" spans="1:26" ht="12" customHeight="1">
      <c r="A83" s="53" t="s">
        <v>26</v>
      </c>
      <c r="B83" s="53"/>
      <c r="C83" s="90"/>
      <c r="D83" s="90"/>
      <c r="E83" s="90"/>
      <c r="F83" s="85" t="s">
        <v>106</v>
      </c>
      <c r="G83" s="85" t="s">
        <v>107</v>
      </c>
      <c r="H83" s="57" t="s">
        <v>155</v>
      </c>
      <c r="I83" s="57" t="s">
        <v>109</v>
      </c>
      <c r="J83" s="85">
        <v>3</v>
      </c>
      <c r="K83" s="190"/>
      <c r="L83" s="181" t="s">
        <v>31</v>
      </c>
      <c r="M83" s="97" t="str">
        <f>IF(L83="KG",
IF(K83&lt;&gt;"",IF(K83&lt;='Classificação VP'!$E$36, 1, IF(K83&lt;='Classificação VP'!$E$37, 2, 3)),""),
IF(K83&lt;&gt;"",IF(K83&lt;='Classificação VP'!$E$39, 1, IF(K83&lt;='Classificação VP'!$E$40, 2, 3)),""))</f>
        <v/>
      </c>
      <c r="N83" s="98">
        <f>IF(MAX(J83:J86)&lt;=0,"RP não definido",MAX(J83:J86))</f>
        <v>3</v>
      </c>
      <c r="O83" s="98"/>
      <c r="P83" s="96">
        <f t="shared" si="0"/>
        <v>4</v>
      </c>
      <c r="Q83" s="96">
        <f t="shared" si="1"/>
        <v>4</v>
      </c>
      <c r="R83" s="97" t="str">
        <f t="shared" si="2"/>
        <v>Alto</v>
      </c>
      <c r="S83" s="98" t="str">
        <f t="shared" si="3"/>
        <v>Quinzenal</v>
      </c>
      <c r="T83" s="26"/>
      <c r="U83" s="26"/>
      <c r="V83" s="26"/>
      <c r="W83" s="26"/>
      <c r="X83" s="26"/>
      <c r="Y83" s="26"/>
      <c r="Z83" s="26"/>
    </row>
    <row r="84" spans="1:26" ht="12" customHeight="1">
      <c r="A84" s="176" t="s">
        <v>26</v>
      </c>
      <c r="B84" s="176"/>
      <c r="C84" s="177"/>
      <c r="D84" s="177"/>
      <c r="E84" s="177"/>
      <c r="F84" s="176" t="s">
        <v>106</v>
      </c>
      <c r="G84" s="176" t="s">
        <v>107</v>
      </c>
      <c r="H84" s="177" t="s">
        <v>114</v>
      </c>
      <c r="I84" s="177" t="s">
        <v>30</v>
      </c>
      <c r="J84" s="176">
        <v>3</v>
      </c>
      <c r="K84" s="191"/>
      <c r="L84" s="188"/>
      <c r="M84" s="104" t="str">
        <f>IF(L84="KG",
IF(K84&lt;&gt;"",IF(K84&lt;='Classificação VP'!$E$36, 1, IF(K84&lt;='Classificação VP'!$E$37, 2, 3)),""),
IF(K84&lt;&gt;"",IF(K84&lt;='Classificação VP'!$E$39, 1, IF(K84&lt;='Classificação VP'!$E$40, 2, 3)),""))</f>
        <v/>
      </c>
      <c r="N84" s="105"/>
      <c r="O84" s="105"/>
      <c r="P84" s="103">
        <f t="shared" si="0"/>
        <v>4</v>
      </c>
      <c r="Q84" s="103">
        <f t="shared" si="1"/>
        <v>4</v>
      </c>
      <c r="R84" s="104" t="str">
        <f t="shared" si="2"/>
        <v>Alto</v>
      </c>
      <c r="S84" s="105" t="str">
        <f t="shared" si="3"/>
        <v>Quinzenal</v>
      </c>
      <c r="T84" s="26"/>
      <c r="U84" s="26"/>
      <c r="V84" s="26"/>
      <c r="W84" s="26"/>
      <c r="X84" s="26"/>
      <c r="Y84" s="26"/>
      <c r="Z84" s="26"/>
    </row>
    <row r="85" spans="1:26" ht="12" customHeight="1">
      <c r="A85" s="192" t="s">
        <v>26</v>
      </c>
      <c r="B85" s="192"/>
      <c r="C85" s="177"/>
      <c r="D85" s="177"/>
      <c r="E85" s="177"/>
      <c r="F85" s="176" t="s">
        <v>106</v>
      </c>
      <c r="G85" s="176" t="s">
        <v>107</v>
      </c>
      <c r="H85" s="177" t="s">
        <v>115</v>
      </c>
      <c r="I85" s="177" t="s">
        <v>30</v>
      </c>
      <c r="J85" s="193">
        <v>2</v>
      </c>
      <c r="K85" s="191"/>
      <c r="L85" s="188"/>
      <c r="M85" s="104" t="str">
        <f>IF(L85="KG",
IF(K85&lt;&gt;"",IF(K85&lt;='Classificação VP'!$E$36, 1, IF(K85&lt;='Classificação VP'!$E$37, 2, 3)),""),
IF(K85&lt;&gt;"",IF(K85&lt;='Classificação VP'!$E$39, 1, IF(K85&lt;='Classificação VP'!$E$40, 2, 3)),""))</f>
        <v/>
      </c>
      <c r="N85" s="105"/>
      <c r="O85" s="105"/>
      <c r="P85" s="103">
        <f t="shared" si="0"/>
        <v>4</v>
      </c>
      <c r="Q85" s="103">
        <f t="shared" si="1"/>
        <v>4</v>
      </c>
      <c r="R85" s="104" t="str">
        <f t="shared" si="2"/>
        <v>Alto</v>
      </c>
      <c r="S85" s="105" t="str">
        <f t="shared" si="3"/>
        <v>Quinzenal</v>
      </c>
      <c r="T85" s="26"/>
      <c r="U85" s="26"/>
      <c r="V85" s="26"/>
      <c r="W85" s="26"/>
      <c r="X85" s="26"/>
      <c r="Y85" s="26"/>
      <c r="Z85" s="26"/>
    </row>
    <row r="86" spans="1:26" ht="12" customHeight="1">
      <c r="A86" s="57" t="s">
        <v>26</v>
      </c>
      <c r="B86" s="53"/>
      <c r="C86" s="57"/>
      <c r="D86" s="90"/>
      <c r="E86" s="90"/>
      <c r="F86" s="85" t="s">
        <v>106</v>
      </c>
      <c r="G86" s="85" t="s">
        <v>107</v>
      </c>
      <c r="H86" s="57" t="s">
        <v>115</v>
      </c>
      <c r="I86" s="90" t="s">
        <v>30</v>
      </c>
      <c r="J86" s="85">
        <v>3</v>
      </c>
      <c r="K86" s="191"/>
      <c r="L86" s="188"/>
      <c r="M86" s="104" t="str">
        <f>IF(L86="KG",
IF(K86&lt;&gt;"",IF(K86&lt;='Classificação VP'!$E$36, 1, IF(K86&lt;='Classificação VP'!$E$37, 2, 3)),""),
IF(K86&lt;&gt;"",IF(K86&lt;='Classificação VP'!$E$39, 1, IF(K86&lt;='Classificação VP'!$E$40, 2, 3)),""))</f>
        <v/>
      </c>
      <c r="N86" s="105"/>
      <c r="O86" s="105"/>
      <c r="P86" s="103">
        <f t="shared" si="0"/>
        <v>4</v>
      </c>
      <c r="Q86" s="103">
        <f t="shared" si="1"/>
        <v>4</v>
      </c>
      <c r="R86" s="104" t="str">
        <f t="shared" si="2"/>
        <v>Alto</v>
      </c>
      <c r="S86" s="105" t="str">
        <f t="shared" si="3"/>
        <v>Quinzenal</v>
      </c>
      <c r="T86" s="26"/>
      <c r="U86" s="26"/>
      <c r="V86" s="26"/>
      <c r="W86" s="26"/>
      <c r="X86" s="26"/>
      <c r="Y86" s="26"/>
      <c r="Z86" s="26"/>
    </row>
    <row r="87" spans="1:26" ht="12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4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4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4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4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4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4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4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4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4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4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4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4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4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47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47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47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47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47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47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4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47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47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47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47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47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47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47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47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47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47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47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47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47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47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47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47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47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47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</sheetData>
  <autoFilter ref="A2:S86"/>
  <mergeCells count="1">
    <mergeCell ref="A1:S1"/>
  </mergeCells>
  <conditionalFormatting sqref="A3:S884">
    <cfRule type="expression" dxfId="11" priority="1">
      <formula>$A3=""</formula>
    </cfRule>
  </conditionalFormatting>
  <conditionalFormatting sqref="A3:S884">
    <cfRule type="containsBlanks" dxfId="10" priority="2">
      <formula>LEN(TRIM(A3))=0</formula>
    </cfRule>
  </conditionalFormatting>
  <conditionalFormatting sqref="R1:R884">
    <cfRule type="containsText" dxfId="9" priority="3" operator="containsText" text="Muito Baixo">
      <formula>NOT(ISERROR(SEARCH(("Muito Baixo"),(R1))))</formula>
    </cfRule>
  </conditionalFormatting>
  <conditionalFormatting sqref="R1:R884">
    <cfRule type="containsText" dxfId="8" priority="4" operator="containsText" text="Baixo">
      <formula>NOT(ISERROR(SEARCH(("Baixo"),(R1))))</formula>
    </cfRule>
  </conditionalFormatting>
  <conditionalFormatting sqref="R1:R884">
    <cfRule type="containsText" dxfId="7" priority="5" operator="containsText" text="Médio">
      <formula>NOT(ISERROR(SEARCH(("Médio"),(R1))))</formula>
    </cfRule>
  </conditionalFormatting>
  <conditionalFormatting sqref="R1:R884">
    <cfRule type="containsText" dxfId="6" priority="6" operator="containsText" text="Alto">
      <formula>NOT(ISERROR(SEARCH(("Alto"),(R1))))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6"/>
  <sheetViews>
    <sheetView showGridLines="0" workbookViewId="0">
      <pane ySplit="2" topLeftCell="A70" activePane="bottomLeft" state="frozen"/>
      <selection pane="bottomLeft" activeCell="J100" sqref="J100"/>
    </sheetView>
  </sheetViews>
  <sheetFormatPr defaultColWidth="14.42578125" defaultRowHeight="15" customHeight="1"/>
  <cols>
    <col min="1" max="1" width="5.85546875" customWidth="1"/>
    <col min="2" max="2" width="13.85546875" customWidth="1"/>
    <col min="3" max="3" width="23.140625" customWidth="1"/>
    <col min="4" max="4" width="17.5703125" customWidth="1"/>
    <col min="5" max="5" width="23" customWidth="1"/>
    <col min="6" max="6" width="14.85546875" customWidth="1"/>
    <col min="7" max="7" width="26.85546875" customWidth="1"/>
    <col min="8" max="8" width="24.7109375" customWidth="1"/>
    <col min="9" max="9" width="19.28515625" customWidth="1"/>
    <col min="10" max="10" width="6.28515625" customWidth="1"/>
    <col min="11" max="11" width="17.85546875" customWidth="1"/>
    <col min="12" max="12" width="11.7109375" customWidth="1"/>
    <col min="13" max="15" width="5.7109375" customWidth="1"/>
    <col min="16" max="16" width="5.7109375" hidden="1" customWidth="1"/>
    <col min="17" max="17" width="5.7109375" customWidth="1"/>
    <col min="18" max="18" width="12.7109375" customWidth="1"/>
    <col min="19" max="19" width="15.85546875" customWidth="1"/>
    <col min="20" max="26" width="8.7109375" customWidth="1"/>
  </cols>
  <sheetData>
    <row r="1" spans="1:26" ht="32.25" customHeight="1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7"/>
      <c r="T1" s="7"/>
      <c r="U1" s="7"/>
      <c r="V1" s="7"/>
      <c r="W1" s="7"/>
      <c r="X1" s="7"/>
      <c r="Y1" s="7"/>
      <c r="Z1" s="7"/>
    </row>
    <row r="2" spans="1:26" ht="36" customHeight="1">
      <c r="A2" s="8" t="s">
        <v>7</v>
      </c>
      <c r="B2" s="8" t="s">
        <v>8</v>
      </c>
      <c r="C2" s="8" t="s">
        <v>9</v>
      </c>
      <c r="D2" s="9" t="s">
        <v>34</v>
      </c>
      <c r="E2" s="9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48" t="s">
        <v>35</v>
      </c>
      <c r="L2" s="11" t="s">
        <v>18</v>
      </c>
      <c r="M2" s="12" t="s">
        <v>19</v>
      </c>
      <c r="N2" s="8" t="s">
        <v>20</v>
      </c>
      <c r="O2" s="8" t="s">
        <v>21</v>
      </c>
      <c r="P2" s="13" t="s">
        <v>22</v>
      </c>
      <c r="Q2" s="14" t="s">
        <v>23</v>
      </c>
      <c r="R2" s="194" t="s">
        <v>24</v>
      </c>
      <c r="S2" s="195" t="s">
        <v>25</v>
      </c>
      <c r="T2" s="17"/>
      <c r="U2" s="17"/>
      <c r="V2" s="17"/>
      <c r="W2" s="17"/>
      <c r="X2" s="17"/>
      <c r="Y2" s="17"/>
      <c r="Z2" s="17"/>
    </row>
    <row r="3" spans="1:26" ht="12" customHeight="1">
      <c r="A3" s="53" t="s">
        <v>26</v>
      </c>
      <c r="B3" s="53"/>
      <c r="C3" s="57"/>
      <c r="D3" s="61"/>
      <c r="E3" s="145"/>
      <c r="F3" s="53" t="s">
        <v>106</v>
      </c>
      <c r="G3" s="57" t="s">
        <v>156</v>
      </c>
      <c r="H3" s="53" t="s">
        <v>124</v>
      </c>
      <c r="I3" s="53" t="s">
        <v>125</v>
      </c>
      <c r="J3" s="53">
        <v>3</v>
      </c>
      <c r="K3" s="60">
        <v>6040</v>
      </c>
      <c r="L3" s="53" t="s">
        <v>31</v>
      </c>
      <c r="M3" s="53">
        <f>IF(L3="KG",
IF(K3&lt;&gt;"",IF(K3&lt;='Classificação VP'!$E$36, 1, IF(K3&lt;='Classificação VP'!$E$37, 2, 3)),""),
IF(K3&lt;&gt;"",IF(K3&lt;='Classificação VP'!$E$39, 1, IF(K3&lt;='Classificação VP'!$E$40, 2, 3)),""))</f>
        <v>1</v>
      </c>
      <c r="N3" s="57">
        <v>2</v>
      </c>
      <c r="O3" s="57">
        <v>2</v>
      </c>
      <c r="P3" s="53">
        <f t="shared" ref="P3:P87" si="0">IFERROR(
IF(OR(M3="",N3="",O3=""), 4,
IF(OR(M3&lt;=3,N3&lt;=4,O3&lt;=4), (SUM(M3+N3+2*O3)/4),  "Erro")), "Erro")</f>
        <v>1.75</v>
      </c>
      <c r="Q3" s="57">
        <v>2</v>
      </c>
      <c r="R3" s="74" t="str">
        <f t="shared" ref="R3:R87" si="1">IF(Q3=1,"Muito Baixo",IF(Q3=2,"Baixo",IF(Q3=3,"Médio",IF(Q3=4,"Alto","Erro"))))</f>
        <v>Baixo</v>
      </c>
      <c r="S3" s="53" t="str">
        <f t="shared" ref="S3:S87" si="2">IF(Q3=1,"Anual",IF(Q3=2,"Semestral",IF(Q3=3,"Bimestral",IF(Q3=4,"Quinzenal","R. A. Fora do Intervalo"))))</f>
        <v>Semestral</v>
      </c>
      <c r="T3" s="26"/>
      <c r="U3" s="26"/>
      <c r="V3" s="26"/>
      <c r="W3" s="26"/>
      <c r="X3" s="26"/>
      <c r="Y3" s="26"/>
      <c r="Z3" s="26"/>
    </row>
    <row r="4" spans="1:26" ht="12" customHeight="1">
      <c r="A4" s="53" t="s">
        <v>26</v>
      </c>
      <c r="B4" s="53"/>
      <c r="C4" s="57"/>
      <c r="D4" s="61"/>
      <c r="E4" s="145"/>
      <c r="F4" s="53" t="s">
        <v>106</v>
      </c>
      <c r="G4" s="57" t="s">
        <v>156</v>
      </c>
      <c r="H4" s="53" t="s">
        <v>157</v>
      </c>
      <c r="I4" s="53" t="s">
        <v>158</v>
      </c>
      <c r="J4" s="53">
        <v>2</v>
      </c>
      <c r="K4" s="60">
        <v>44740</v>
      </c>
      <c r="L4" s="57" t="s">
        <v>31</v>
      </c>
      <c r="M4" s="53">
        <f>IF(L4="KG",
IF(K4&lt;&gt;"",IF(K4&lt;='Classificação VP'!$E$36, 1, IF(K4&lt;='Classificação VP'!$E$37, 2, 3)),""),
IF(K4&lt;&gt;"",IF(K4&lt;='Classificação VP'!$E$39, 1, IF(K4&lt;='Classificação VP'!$E$40, 2, 3)),""))</f>
        <v>1</v>
      </c>
      <c r="N4" s="57">
        <v>2</v>
      </c>
      <c r="O4" s="57">
        <v>2</v>
      </c>
      <c r="P4" s="53">
        <f t="shared" si="0"/>
        <v>1.75</v>
      </c>
      <c r="Q4" s="53">
        <f t="shared" ref="Q4:Q19" si="3">IFERROR(IF( (P4-INT(P4))&lt;0.5, INT(P4), IF((P4-INT(P4))&gt;0.5,INT(P4)+1,IF((P4-INT(P4))=0.5,IF(ISODD(INT(P4)),INT(P4)+1,INT(P4))))), "Pendente")</f>
        <v>2</v>
      </c>
      <c r="R4" s="74" t="str">
        <f t="shared" si="1"/>
        <v>Baixo</v>
      </c>
      <c r="S4" s="53" t="str">
        <f t="shared" si="2"/>
        <v>Semestral</v>
      </c>
      <c r="T4" s="26"/>
      <c r="U4" s="26"/>
      <c r="V4" s="26"/>
      <c r="W4" s="26"/>
      <c r="X4" s="26"/>
      <c r="Y4" s="26"/>
      <c r="Z4" s="26"/>
    </row>
    <row r="5" spans="1:26" ht="12" customHeight="1">
      <c r="A5" s="53" t="s">
        <v>26</v>
      </c>
      <c r="B5" s="53"/>
      <c r="C5" s="57"/>
      <c r="D5" s="61"/>
      <c r="E5" s="145"/>
      <c r="F5" s="53" t="s">
        <v>106</v>
      </c>
      <c r="G5" s="57" t="s">
        <v>156</v>
      </c>
      <c r="H5" s="53" t="s">
        <v>159</v>
      </c>
      <c r="I5" s="53" t="s">
        <v>109</v>
      </c>
      <c r="J5" s="57">
        <v>2</v>
      </c>
      <c r="K5" s="60">
        <v>1100</v>
      </c>
      <c r="L5" s="57" t="s">
        <v>31</v>
      </c>
      <c r="M5" s="53">
        <f>IF(L5="KG",
IF(K5&lt;&gt;"",IF(K5&lt;='Classificação VP'!$E$36, 1, IF(K5&lt;='Classificação VP'!$E$37, 2, 3)),""),
IF(K5&lt;&gt;"",IF(K5&lt;='Classificação VP'!$E$39, 1, IF(K5&lt;='Classificação VP'!$E$40, 2, 3)),""))</f>
        <v>1</v>
      </c>
      <c r="N5" s="57">
        <v>2</v>
      </c>
      <c r="O5" s="57">
        <v>2</v>
      </c>
      <c r="P5" s="53">
        <f t="shared" si="0"/>
        <v>1.75</v>
      </c>
      <c r="Q5" s="53">
        <f t="shared" si="3"/>
        <v>2</v>
      </c>
      <c r="R5" s="74" t="str">
        <f t="shared" si="1"/>
        <v>Baixo</v>
      </c>
      <c r="S5" s="53" t="str">
        <f t="shared" si="2"/>
        <v>Semestral</v>
      </c>
      <c r="T5" s="26"/>
      <c r="U5" s="26"/>
      <c r="V5" s="26"/>
      <c r="W5" s="26"/>
      <c r="X5" s="26"/>
      <c r="Y5" s="26"/>
      <c r="Z5" s="26"/>
    </row>
    <row r="6" spans="1:26" ht="12" customHeight="1">
      <c r="A6" s="53" t="s">
        <v>26</v>
      </c>
      <c r="B6" s="53"/>
      <c r="C6" s="57"/>
      <c r="D6" s="61"/>
      <c r="E6" s="145"/>
      <c r="F6" s="57" t="s">
        <v>50</v>
      </c>
      <c r="G6" s="57" t="s">
        <v>156</v>
      </c>
      <c r="H6" s="53" t="s">
        <v>92</v>
      </c>
      <c r="I6" s="53" t="s">
        <v>67</v>
      </c>
      <c r="J6" s="53">
        <v>3</v>
      </c>
      <c r="K6" s="60">
        <v>50740</v>
      </c>
      <c r="L6" s="57" t="s">
        <v>31</v>
      </c>
      <c r="M6" s="53">
        <f>IF(L6="KG",
IF(K6&lt;&gt;"",IF(K6&lt;='Classificação VP'!$E$36, 1, IF(K6&lt;='Classificação VP'!$E$37, 2, 3)),""),
IF(K6&lt;&gt;"",IF(K6&lt;='Classificação VP'!$E$39, 1, IF(K6&lt;='Classificação VP'!$E$40, 2, 3)),""))</f>
        <v>1</v>
      </c>
      <c r="N6" s="57">
        <v>3</v>
      </c>
      <c r="O6" s="57">
        <v>2</v>
      </c>
      <c r="P6" s="53">
        <f t="shared" si="0"/>
        <v>2</v>
      </c>
      <c r="Q6" s="53">
        <f t="shared" si="3"/>
        <v>2</v>
      </c>
      <c r="R6" s="74" t="str">
        <f t="shared" si="1"/>
        <v>Baixo</v>
      </c>
      <c r="S6" s="53" t="str">
        <f t="shared" si="2"/>
        <v>Semestral</v>
      </c>
      <c r="T6" s="26"/>
      <c r="U6" s="26"/>
      <c r="V6" s="26"/>
      <c r="W6" s="26"/>
      <c r="X6" s="26"/>
      <c r="Y6" s="26"/>
      <c r="Z6" s="26"/>
    </row>
    <row r="7" spans="1:26" ht="12" customHeight="1">
      <c r="A7" s="196" t="s">
        <v>26</v>
      </c>
      <c r="B7" s="196"/>
      <c r="C7" s="197"/>
      <c r="D7" s="198"/>
      <c r="E7" s="199"/>
      <c r="F7" s="197" t="s">
        <v>160</v>
      </c>
      <c r="G7" s="197" t="s">
        <v>156</v>
      </c>
      <c r="H7" s="197" t="s">
        <v>161</v>
      </c>
      <c r="I7" s="197" t="s">
        <v>161</v>
      </c>
      <c r="J7" s="197">
        <v>2</v>
      </c>
      <c r="K7" s="200">
        <v>17770</v>
      </c>
      <c r="L7" s="201" t="s">
        <v>31</v>
      </c>
      <c r="M7" s="196">
        <f>IF(L7="KG",
IF(K7&lt;&gt;"",IF(K7&lt;='Classificação VP'!$E$36, 1, IF(K7&lt;='Classificação VP'!$E$37, 2, 3)),""),
IF(K7&lt;&gt;"",IF(K7&lt;='Classificação VP'!$E$39, 1, IF(K7&lt;='Classificação VP'!$E$40, 2, 3)),""))</f>
        <v>1</v>
      </c>
      <c r="N7" s="197">
        <v>2</v>
      </c>
      <c r="O7" s="197">
        <v>2</v>
      </c>
      <c r="P7" s="196">
        <f t="shared" si="0"/>
        <v>1.75</v>
      </c>
      <c r="Q7" s="196">
        <f t="shared" si="3"/>
        <v>2</v>
      </c>
      <c r="R7" s="202" t="str">
        <f t="shared" si="1"/>
        <v>Baixo</v>
      </c>
      <c r="S7" s="202" t="str">
        <f t="shared" si="2"/>
        <v>Semestral</v>
      </c>
      <c r="T7" s="26"/>
      <c r="U7" s="26"/>
      <c r="V7" s="26"/>
      <c r="W7" s="26"/>
      <c r="X7" s="26"/>
      <c r="Y7" s="26"/>
      <c r="Z7" s="26"/>
    </row>
    <row r="8" spans="1:26" ht="12" customHeight="1">
      <c r="A8" s="53" t="s">
        <v>26</v>
      </c>
      <c r="B8" s="53"/>
      <c r="C8" s="57"/>
      <c r="D8" s="61"/>
      <c r="E8" s="61"/>
      <c r="F8" s="53" t="s">
        <v>106</v>
      </c>
      <c r="G8" s="57" t="s">
        <v>156</v>
      </c>
      <c r="H8" s="85" t="s">
        <v>162</v>
      </c>
      <c r="I8" s="85" t="s">
        <v>125</v>
      </c>
      <c r="J8" s="85">
        <v>3</v>
      </c>
      <c r="K8" s="65">
        <v>0</v>
      </c>
      <c r="L8" s="85" t="s">
        <v>31</v>
      </c>
      <c r="M8" s="85">
        <f>IF(L8="KG",
IF(K8&lt;&gt;"",IF(K8&lt;='Classificação VP'!$E$36, 1, IF(K8&lt;='Classificação VP'!$E$37, 2, 3)),""),
IF(K8&lt;&gt;"",IF(K8&lt;='Classificação VP'!$E$39, 1, IF(K8&lt;='Classificação VP'!$E$40, 2, 3)),""))</f>
        <v>1</v>
      </c>
      <c r="N8" s="90"/>
      <c r="O8" s="90"/>
      <c r="P8" s="85">
        <f t="shared" si="0"/>
        <v>4</v>
      </c>
      <c r="Q8" s="85">
        <f t="shared" si="3"/>
        <v>4</v>
      </c>
      <c r="R8" s="85" t="str">
        <f t="shared" si="1"/>
        <v>Alto</v>
      </c>
      <c r="S8" s="85" t="str">
        <f t="shared" si="2"/>
        <v>Quinzenal</v>
      </c>
      <c r="T8" s="26"/>
      <c r="U8" s="26"/>
      <c r="V8" s="26"/>
      <c r="W8" s="26"/>
      <c r="X8" s="26"/>
      <c r="Y8" s="26"/>
      <c r="Z8" s="26"/>
    </row>
    <row r="9" spans="1:26" ht="12" customHeight="1">
      <c r="A9" s="53" t="s">
        <v>26</v>
      </c>
      <c r="B9" s="53"/>
      <c r="C9" s="57"/>
      <c r="D9" s="61"/>
      <c r="E9" s="61"/>
      <c r="F9" s="53" t="s">
        <v>106</v>
      </c>
      <c r="G9" s="57" t="s">
        <v>156</v>
      </c>
      <c r="H9" s="85" t="s">
        <v>157</v>
      </c>
      <c r="I9" s="85" t="s">
        <v>163</v>
      </c>
      <c r="J9" s="85">
        <v>2</v>
      </c>
      <c r="K9" s="65">
        <v>0</v>
      </c>
      <c r="L9" s="90" t="s">
        <v>31</v>
      </c>
      <c r="M9" s="85">
        <f>IF(L9="KG",
IF(K9&lt;&gt;"",IF(K9&lt;='Classificação VP'!$E$36, 1, IF(K9&lt;='Classificação VP'!$E$37, 2, 3)),""),
IF(K9&lt;&gt;"",IF(K9&lt;='Classificação VP'!$E$39, 1, IF(K9&lt;='Classificação VP'!$E$40, 2, 3)),""))</f>
        <v>1</v>
      </c>
      <c r="N9" s="85"/>
      <c r="O9" s="85"/>
      <c r="P9" s="85">
        <f t="shared" si="0"/>
        <v>4</v>
      </c>
      <c r="Q9" s="85">
        <f t="shared" si="3"/>
        <v>4</v>
      </c>
      <c r="R9" s="85" t="str">
        <f t="shared" si="1"/>
        <v>Alto</v>
      </c>
      <c r="S9" s="85" t="str">
        <f t="shared" si="2"/>
        <v>Quinzenal</v>
      </c>
      <c r="T9" s="26"/>
      <c r="U9" s="26"/>
      <c r="V9" s="26"/>
      <c r="W9" s="26"/>
      <c r="X9" s="26"/>
      <c r="Y9" s="26"/>
      <c r="Z9" s="26"/>
    </row>
    <row r="10" spans="1:26" ht="12" customHeight="1">
      <c r="A10" s="53" t="s">
        <v>26</v>
      </c>
      <c r="B10" s="53"/>
      <c r="C10" s="57"/>
      <c r="D10" s="61"/>
      <c r="E10" s="61"/>
      <c r="F10" s="53" t="s">
        <v>106</v>
      </c>
      <c r="G10" s="57" t="s">
        <v>156</v>
      </c>
      <c r="H10" s="85" t="s">
        <v>164</v>
      </c>
      <c r="I10" s="85" t="s">
        <v>125</v>
      </c>
      <c r="J10" s="85">
        <v>3</v>
      </c>
      <c r="K10" s="65">
        <v>0</v>
      </c>
      <c r="L10" s="90" t="s">
        <v>31</v>
      </c>
      <c r="M10" s="85">
        <f>IF(L10="KG",
IF(K10&lt;&gt;"",IF(K10&lt;='Classificação VP'!$E$36, 1, IF(K10&lt;='Classificação VP'!$E$37, 2, 3)),""),
IF(K10&lt;&gt;"",IF(K10&lt;='Classificação VP'!$E$39, 1, IF(K10&lt;='Classificação VP'!$E$40, 2, 3)),""))</f>
        <v>1</v>
      </c>
      <c r="N10" s="85"/>
      <c r="O10" s="85"/>
      <c r="P10" s="85">
        <f t="shared" si="0"/>
        <v>4</v>
      </c>
      <c r="Q10" s="85">
        <f t="shared" si="3"/>
        <v>4</v>
      </c>
      <c r="R10" s="85" t="str">
        <f t="shared" si="1"/>
        <v>Alto</v>
      </c>
      <c r="S10" s="85" t="str">
        <f t="shared" si="2"/>
        <v>Quinzenal</v>
      </c>
      <c r="T10" s="26"/>
      <c r="U10" s="26"/>
      <c r="V10" s="26"/>
      <c r="W10" s="26"/>
      <c r="X10" s="26"/>
      <c r="Y10" s="26"/>
      <c r="Z10" s="26"/>
    </row>
    <row r="11" spans="1:26" ht="12" customHeight="1">
      <c r="A11" s="53" t="s">
        <v>26</v>
      </c>
      <c r="B11" s="53"/>
      <c r="C11" s="57"/>
      <c r="D11" s="61"/>
      <c r="E11" s="61"/>
      <c r="F11" s="53" t="s">
        <v>106</v>
      </c>
      <c r="G11" s="57" t="s">
        <v>156</v>
      </c>
      <c r="H11" s="85" t="s">
        <v>124</v>
      </c>
      <c r="I11" s="85" t="s">
        <v>125</v>
      </c>
      <c r="J11" s="85">
        <v>3</v>
      </c>
      <c r="K11" s="65">
        <v>0</v>
      </c>
      <c r="L11" s="90" t="s">
        <v>31</v>
      </c>
      <c r="M11" s="85">
        <f>IF(L11="KG",
IF(K11&lt;&gt;"",IF(K11&lt;='Classificação VP'!$E$36, 1, IF(K11&lt;='Classificação VP'!$E$37, 2, 3)),""),
IF(K11&lt;&gt;"",IF(K11&lt;='Classificação VP'!$E$39, 1, IF(K11&lt;='Classificação VP'!$E$40, 2, 3)),""))</f>
        <v>1</v>
      </c>
      <c r="N11" s="85"/>
      <c r="O11" s="85"/>
      <c r="P11" s="85">
        <f t="shared" si="0"/>
        <v>4</v>
      </c>
      <c r="Q11" s="85">
        <f t="shared" si="3"/>
        <v>4</v>
      </c>
      <c r="R11" s="85" t="str">
        <f t="shared" si="1"/>
        <v>Alto</v>
      </c>
      <c r="S11" s="85" t="str">
        <f t="shared" si="2"/>
        <v>Quinzenal</v>
      </c>
      <c r="T11" s="26"/>
      <c r="U11" s="26"/>
      <c r="V11" s="26"/>
      <c r="W11" s="26"/>
      <c r="X11" s="26"/>
      <c r="Y11" s="26"/>
      <c r="Z11" s="26"/>
    </row>
    <row r="12" spans="1:26" ht="12" customHeight="1">
      <c r="A12" s="53" t="s">
        <v>26</v>
      </c>
      <c r="B12" s="53"/>
      <c r="C12" s="57"/>
      <c r="D12" s="61"/>
      <c r="E12" s="61"/>
      <c r="F12" s="53" t="s">
        <v>106</v>
      </c>
      <c r="G12" s="57" t="s">
        <v>156</v>
      </c>
      <c r="H12" s="85" t="s">
        <v>165</v>
      </c>
      <c r="I12" s="85" t="s">
        <v>166</v>
      </c>
      <c r="J12" s="85">
        <v>3</v>
      </c>
      <c r="K12" s="65">
        <v>0</v>
      </c>
      <c r="L12" s="90" t="s">
        <v>31</v>
      </c>
      <c r="M12" s="85">
        <f>IF(L12="KG",
IF(K12&lt;&gt;"",IF(K12&lt;='Classificação VP'!$E$36, 1, IF(K12&lt;='Classificação VP'!$E$37, 2, 3)),""),
IF(K12&lt;&gt;"",IF(K12&lt;='Classificação VP'!$E$39, 1, IF(K12&lt;='Classificação VP'!$E$40, 2, 3)),""))</f>
        <v>1</v>
      </c>
      <c r="N12" s="85"/>
      <c r="O12" s="85"/>
      <c r="P12" s="85">
        <f t="shared" si="0"/>
        <v>4</v>
      </c>
      <c r="Q12" s="85">
        <f t="shared" si="3"/>
        <v>4</v>
      </c>
      <c r="R12" s="85" t="str">
        <f t="shared" si="1"/>
        <v>Alto</v>
      </c>
      <c r="S12" s="85" t="str">
        <f t="shared" si="2"/>
        <v>Quinzenal</v>
      </c>
      <c r="T12" s="26"/>
      <c r="U12" s="26"/>
      <c r="V12" s="26"/>
      <c r="W12" s="26"/>
      <c r="X12" s="26"/>
      <c r="Y12" s="26"/>
      <c r="Z12" s="26"/>
    </row>
    <row r="13" spans="1:26" ht="12" customHeight="1">
      <c r="A13" s="53" t="s">
        <v>26</v>
      </c>
      <c r="B13" s="53"/>
      <c r="C13" s="57"/>
      <c r="D13" s="61"/>
      <c r="E13" s="61"/>
      <c r="F13" s="53" t="s">
        <v>106</v>
      </c>
      <c r="G13" s="57" t="s">
        <v>156</v>
      </c>
      <c r="H13" s="85" t="s">
        <v>167</v>
      </c>
      <c r="I13" s="85" t="s">
        <v>158</v>
      </c>
      <c r="J13" s="85">
        <v>2</v>
      </c>
      <c r="K13" s="65">
        <v>0</v>
      </c>
      <c r="L13" s="90" t="s">
        <v>31</v>
      </c>
      <c r="M13" s="85">
        <f>IF(L13="KG",
IF(K13&lt;&gt;"",IF(K13&lt;='Classificação VP'!$E$36, 1, IF(K13&lt;='Classificação VP'!$E$37, 2, 3)),""),
IF(K13&lt;&gt;"",IF(K13&lt;='Classificação VP'!$E$39, 1, IF(K13&lt;='Classificação VP'!$E$40, 2, 3)),""))</f>
        <v>1</v>
      </c>
      <c r="N13" s="85"/>
      <c r="O13" s="85"/>
      <c r="P13" s="85">
        <f t="shared" si="0"/>
        <v>4</v>
      </c>
      <c r="Q13" s="85">
        <f t="shared" si="3"/>
        <v>4</v>
      </c>
      <c r="R13" s="85" t="str">
        <f t="shared" si="1"/>
        <v>Alto</v>
      </c>
      <c r="S13" s="85" t="str">
        <f t="shared" si="2"/>
        <v>Quinzenal</v>
      </c>
      <c r="T13" s="26"/>
      <c r="U13" s="26"/>
      <c r="V13" s="26"/>
      <c r="W13" s="26"/>
      <c r="X13" s="26"/>
      <c r="Y13" s="26"/>
      <c r="Z13" s="26"/>
    </row>
    <row r="14" spans="1:26" ht="12" customHeight="1">
      <c r="A14" s="53" t="s">
        <v>26</v>
      </c>
      <c r="B14" s="53"/>
      <c r="C14" s="57"/>
      <c r="D14" s="61"/>
      <c r="E14" s="61"/>
      <c r="F14" s="53" t="s">
        <v>106</v>
      </c>
      <c r="G14" s="57" t="s">
        <v>156</v>
      </c>
      <c r="H14" s="85" t="s">
        <v>168</v>
      </c>
      <c r="I14" s="85" t="s">
        <v>125</v>
      </c>
      <c r="J14" s="85">
        <v>3</v>
      </c>
      <c r="K14" s="65">
        <v>0</v>
      </c>
      <c r="L14" s="90" t="s">
        <v>31</v>
      </c>
      <c r="M14" s="85">
        <f>IF(L14="KG",
IF(K14&lt;&gt;"",IF(K14&lt;='Classificação VP'!$E$36, 1, IF(K14&lt;='Classificação VP'!$E$37, 2, 3)),""),
IF(K14&lt;&gt;"",IF(K14&lt;='Classificação VP'!$E$39, 1, IF(K14&lt;='Classificação VP'!$E$40, 2, 3)),""))</f>
        <v>1</v>
      </c>
      <c r="N14" s="85"/>
      <c r="O14" s="85"/>
      <c r="P14" s="85">
        <f t="shared" si="0"/>
        <v>4</v>
      </c>
      <c r="Q14" s="85">
        <f t="shared" si="3"/>
        <v>4</v>
      </c>
      <c r="R14" s="85" t="str">
        <f t="shared" si="1"/>
        <v>Alto</v>
      </c>
      <c r="S14" s="85" t="str">
        <f t="shared" si="2"/>
        <v>Quinzenal</v>
      </c>
      <c r="T14" s="26"/>
      <c r="U14" s="26"/>
      <c r="V14" s="26"/>
      <c r="W14" s="26"/>
      <c r="X14" s="26"/>
      <c r="Y14" s="26"/>
      <c r="Z14" s="26"/>
    </row>
    <row r="15" spans="1:26" ht="12" customHeight="1">
      <c r="A15" s="53" t="s">
        <v>26</v>
      </c>
      <c r="B15" s="53"/>
      <c r="C15" s="57"/>
      <c r="D15" s="61"/>
      <c r="E15" s="61"/>
      <c r="F15" s="53" t="s">
        <v>106</v>
      </c>
      <c r="G15" s="57" t="s">
        <v>156</v>
      </c>
      <c r="H15" s="85" t="s">
        <v>169</v>
      </c>
      <c r="I15" s="85" t="s">
        <v>125</v>
      </c>
      <c r="J15" s="85">
        <v>3</v>
      </c>
      <c r="K15" s="65">
        <v>0</v>
      </c>
      <c r="L15" s="90" t="s">
        <v>31</v>
      </c>
      <c r="M15" s="85">
        <f>IF(L15="KG",
IF(K15&lt;&gt;"",IF(K15&lt;='Classificação VP'!$E$36, 1, IF(K15&lt;='Classificação VP'!$E$37, 2, 3)),""),
IF(K15&lt;&gt;"",IF(K15&lt;='Classificação VP'!$E$39, 1, IF(K15&lt;='Classificação VP'!$E$40, 2, 3)),""))</f>
        <v>1</v>
      </c>
      <c r="N15" s="85"/>
      <c r="O15" s="85"/>
      <c r="P15" s="85">
        <f t="shared" si="0"/>
        <v>4</v>
      </c>
      <c r="Q15" s="85">
        <f t="shared" si="3"/>
        <v>4</v>
      </c>
      <c r="R15" s="85" t="str">
        <f t="shared" si="1"/>
        <v>Alto</v>
      </c>
      <c r="S15" s="85" t="str">
        <f t="shared" si="2"/>
        <v>Quinzenal</v>
      </c>
      <c r="T15" s="26"/>
      <c r="U15" s="26"/>
      <c r="V15" s="26"/>
      <c r="W15" s="26"/>
      <c r="X15" s="26"/>
      <c r="Y15" s="26"/>
      <c r="Z15" s="26"/>
    </row>
    <row r="16" spans="1:26" ht="12" customHeight="1">
      <c r="A16" s="53" t="s">
        <v>26</v>
      </c>
      <c r="B16" s="53"/>
      <c r="C16" s="57"/>
      <c r="D16" s="61"/>
      <c r="E16" s="61"/>
      <c r="F16" s="53" t="s">
        <v>106</v>
      </c>
      <c r="G16" s="57" t="s">
        <v>156</v>
      </c>
      <c r="H16" s="85" t="s">
        <v>159</v>
      </c>
      <c r="I16" s="85" t="s">
        <v>109</v>
      </c>
      <c r="J16" s="85">
        <v>2</v>
      </c>
      <c r="K16" s="65">
        <v>0</v>
      </c>
      <c r="L16" s="90" t="s">
        <v>31</v>
      </c>
      <c r="M16" s="85">
        <f>IF(L16="KG",
IF(K16&lt;&gt;"",IF(K16&lt;='Classificação VP'!$E$36, 1, IF(K16&lt;='Classificação VP'!$E$37, 2, 3)),""),
IF(K16&lt;&gt;"",IF(K16&lt;='Classificação VP'!$E$39, 1, IF(K16&lt;='Classificação VP'!$E$40, 2, 3)),""))</f>
        <v>1</v>
      </c>
      <c r="N16" s="85"/>
      <c r="O16" s="85"/>
      <c r="P16" s="85">
        <f t="shared" si="0"/>
        <v>4</v>
      </c>
      <c r="Q16" s="85">
        <f t="shared" si="3"/>
        <v>4</v>
      </c>
      <c r="R16" s="85" t="str">
        <f t="shared" si="1"/>
        <v>Alto</v>
      </c>
      <c r="S16" s="85" t="str">
        <f t="shared" si="2"/>
        <v>Quinzenal</v>
      </c>
      <c r="T16" s="26"/>
      <c r="U16" s="26"/>
      <c r="V16" s="26"/>
      <c r="W16" s="26"/>
      <c r="X16" s="26"/>
      <c r="Y16" s="26"/>
      <c r="Z16" s="26"/>
    </row>
    <row r="17" spans="1:26" ht="12" customHeight="1">
      <c r="A17" s="53" t="s">
        <v>26</v>
      </c>
      <c r="B17" s="53"/>
      <c r="C17" s="57"/>
      <c r="D17" s="61"/>
      <c r="E17" s="61"/>
      <c r="F17" s="57" t="s">
        <v>50</v>
      </c>
      <c r="G17" s="57" t="s">
        <v>156</v>
      </c>
      <c r="H17" s="85" t="s">
        <v>68</v>
      </c>
      <c r="I17" s="85" t="s">
        <v>67</v>
      </c>
      <c r="J17" s="85">
        <v>3</v>
      </c>
      <c r="K17" s="65">
        <v>0</v>
      </c>
      <c r="L17" s="90" t="s">
        <v>31</v>
      </c>
      <c r="M17" s="85">
        <f>IF(L17="KG",
IF(K17&lt;&gt;"",IF(K17&lt;='Classificação VP'!$E$36, 1, IF(K17&lt;='Classificação VP'!$E$37, 2, 3)),""),
IF(K17&lt;&gt;"",IF(K17&lt;='Classificação VP'!$E$39, 1, IF(K17&lt;='Classificação VP'!$E$40, 2, 3)),""))</f>
        <v>1</v>
      </c>
      <c r="N17" s="85"/>
      <c r="O17" s="85"/>
      <c r="P17" s="85">
        <f t="shared" si="0"/>
        <v>4</v>
      </c>
      <c r="Q17" s="85">
        <f t="shared" si="3"/>
        <v>4</v>
      </c>
      <c r="R17" s="85" t="str">
        <f t="shared" si="1"/>
        <v>Alto</v>
      </c>
      <c r="S17" s="85" t="str">
        <f t="shared" si="2"/>
        <v>Quinzenal</v>
      </c>
      <c r="T17" s="26"/>
      <c r="U17" s="26"/>
      <c r="V17" s="26"/>
      <c r="W17" s="26"/>
      <c r="X17" s="26"/>
      <c r="Y17" s="26"/>
      <c r="Z17" s="26"/>
    </row>
    <row r="18" spans="1:26" ht="12" customHeight="1">
      <c r="A18" s="53" t="s">
        <v>26</v>
      </c>
      <c r="B18" s="53"/>
      <c r="C18" s="57"/>
      <c r="D18" s="61"/>
      <c r="E18" s="61"/>
      <c r="F18" s="57" t="s">
        <v>50</v>
      </c>
      <c r="G18" s="57" t="s">
        <v>156</v>
      </c>
      <c r="H18" s="85" t="s">
        <v>170</v>
      </c>
      <c r="I18" s="85" t="s">
        <v>72</v>
      </c>
      <c r="J18" s="85">
        <v>2</v>
      </c>
      <c r="K18" s="65">
        <v>0</v>
      </c>
      <c r="L18" s="90" t="s">
        <v>31</v>
      </c>
      <c r="M18" s="85">
        <f>IF(L18="KG",
IF(K18&lt;&gt;"",IF(K18&lt;='Classificação VP'!$E$36, 1, IF(K18&lt;='Classificação VP'!$E$37, 2, 3)),""),
IF(K18&lt;&gt;"",IF(K18&lt;='Classificação VP'!$E$39, 1, IF(K18&lt;='Classificação VP'!$E$40, 2, 3)),""))</f>
        <v>1</v>
      </c>
      <c r="N18" s="85"/>
      <c r="O18" s="85"/>
      <c r="P18" s="85">
        <f t="shared" si="0"/>
        <v>4</v>
      </c>
      <c r="Q18" s="85">
        <f t="shared" si="3"/>
        <v>4</v>
      </c>
      <c r="R18" s="85" t="str">
        <f t="shared" si="1"/>
        <v>Alto</v>
      </c>
      <c r="S18" s="85" t="str">
        <f t="shared" si="2"/>
        <v>Quinzenal</v>
      </c>
      <c r="T18" s="26"/>
      <c r="U18" s="26"/>
      <c r="V18" s="26"/>
      <c r="W18" s="26"/>
      <c r="X18" s="26"/>
      <c r="Y18" s="26"/>
      <c r="Z18" s="26"/>
    </row>
    <row r="19" spans="1:26" ht="12" customHeight="1">
      <c r="A19" s="53" t="s">
        <v>26</v>
      </c>
      <c r="B19" s="53"/>
      <c r="C19" s="57"/>
      <c r="D19" s="61"/>
      <c r="E19" s="61"/>
      <c r="F19" s="57" t="s">
        <v>50</v>
      </c>
      <c r="G19" s="57" t="s">
        <v>156</v>
      </c>
      <c r="H19" s="85" t="s">
        <v>52</v>
      </c>
      <c r="I19" s="85" t="s">
        <v>52</v>
      </c>
      <c r="J19" s="85">
        <v>2</v>
      </c>
      <c r="K19" s="65">
        <v>0</v>
      </c>
      <c r="L19" s="90" t="s">
        <v>31</v>
      </c>
      <c r="M19" s="85">
        <f>IF(L19="KG",
IF(K19&lt;&gt;"",IF(K19&lt;='Classificação VP'!$E$36, 1, IF(K19&lt;='Classificação VP'!$E$37, 2, 3)),""),
IF(K19&lt;&gt;"",IF(K19&lt;='Classificação VP'!$E$39, 1, IF(K19&lt;='Classificação VP'!$E$40, 2, 3)),""))</f>
        <v>1</v>
      </c>
      <c r="N19" s="85"/>
      <c r="O19" s="85"/>
      <c r="P19" s="85">
        <f t="shared" si="0"/>
        <v>4</v>
      </c>
      <c r="Q19" s="85">
        <f t="shared" si="3"/>
        <v>4</v>
      </c>
      <c r="R19" s="85" t="str">
        <f t="shared" si="1"/>
        <v>Alto</v>
      </c>
      <c r="S19" s="85" t="str">
        <f t="shared" si="2"/>
        <v>Quinzenal</v>
      </c>
      <c r="T19" s="26"/>
      <c r="U19" s="26"/>
      <c r="V19" s="26"/>
      <c r="W19" s="26"/>
      <c r="X19" s="26"/>
      <c r="Y19" s="26"/>
      <c r="Z19" s="26"/>
    </row>
    <row r="20" spans="1:26" ht="12" customHeight="1">
      <c r="A20" s="196" t="s">
        <v>26</v>
      </c>
      <c r="B20" s="196"/>
      <c r="C20" s="197"/>
      <c r="D20" s="198"/>
      <c r="E20" s="198"/>
      <c r="F20" s="197" t="s">
        <v>160</v>
      </c>
      <c r="G20" s="197" t="s">
        <v>156</v>
      </c>
      <c r="H20" s="197" t="s">
        <v>161</v>
      </c>
      <c r="I20" s="197" t="s">
        <v>161</v>
      </c>
      <c r="J20" s="196">
        <v>2</v>
      </c>
      <c r="K20" s="203">
        <v>0</v>
      </c>
      <c r="L20" s="204" t="s">
        <v>31</v>
      </c>
      <c r="M20" s="205">
        <v>1</v>
      </c>
      <c r="N20" s="206">
        <v>3</v>
      </c>
      <c r="O20" s="206">
        <v>3</v>
      </c>
      <c r="P20" s="207">
        <f t="shared" si="0"/>
        <v>2.5</v>
      </c>
      <c r="Q20" s="208">
        <v>4</v>
      </c>
      <c r="R20" s="209" t="str">
        <f t="shared" si="1"/>
        <v>Alto</v>
      </c>
      <c r="S20" s="210" t="str">
        <f t="shared" si="2"/>
        <v>Quinzenal</v>
      </c>
      <c r="T20" s="26"/>
      <c r="U20" s="26"/>
      <c r="V20" s="26"/>
      <c r="W20" s="26"/>
      <c r="X20" s="26"/>
      <c r="Y20" s="26"/>
      <c r="Z20" s="26"/>
    </row>
    <row r="21" spans="1:26" ht="12" customHeight="1">
      <c r="A21" s="53" t="s">
        <v>26</v>
      </c>
      <c r="B21" s="53"/>
      <c r="C21" s="57"/>
      <c r="D21" s="61"/>
      <c r="E21" s="61"/>
      <c r="F21" s="53" t="s">
        <v>106</v>
      </c>
      <c r="G21" s="57" t="s">
        <v>156</v>
      </c>
      <c r="H21" s="53" t="s">
        <v>162</v>
      </c>
      <c r="I21" s="53" t="s">
        <v>125</v>
      </c>
      <c r="J21" s="53">
        <v>3</v>
      </c>
      <c r="K21" s="65">
        <v>0</v>
      </c>
      <c r="L21" s="57" t="s">
        <v>31</v>
      </c>
      <c r="M21" s="53">
        <f>IF(L21="KG",
IF(K21&lt;&gt;"",IF(K21&lt;='Classificação VP'!$E$36, 1, IF(K21&lt;='Classificação VP'!$E$37, 2, 3)),""),
IF(K21&lt;&gt;"",IF(K21&lt;='Classificação VP'!$E$39, 1, IF(K21&lt;='Classificação VP'!$E$40, 2, 3)),""))</f>
        <v>1</v>
      </c>
      <c r="N21" s="74"/>
      <c r="O21" s="140"/>
      <c r="P21" s="74">
        <f t="shared" si="0"/>
        <v>4</v>
      </c>
      <c r="Q21" s="53">
        <f t="shared" ref="Q21:Q32" si="4">IFERROR(IF( (P21-INT(P21))&lt;0.5, INT(P21), IF((P21-INT(P21))&gt;0.5,INT(P21)+1,IF((P21-INT(P21))=0.5,IF(ISODD(INT(P21)),INT(P21)+1,INT(P21))))), "Pendente")</f>
        <v>4</v>
      </c>
      <c r="R21" s="74" t="str">
        <f t="shared" si="1"/>
        <v>Alto</v>
      </c>
      <c r="S21" s="53" t="str">
        <f t="shared" si="2"/>
        <v>Quinzenal</v>
      </c>
      <c r="T21" s="26"/>
      <c r="U21" s="26"/>
      <c r="V21" s="26"/>
      <c r="W21" s="26"/>
      <c r="X21" s="26"/>
      <c r="Y21" s="26"/>
      <c r="Z21" s="26"/>
    </row>
    <row r="22" spans="1:26" ht="12" customHeight="1">
      <c r="A22" s="53" t="s">
        <v>26</v>
      </c>
      <c r="B22" s="53"/>
      <c r="C22" s="57"/>
      <c r="D22" s="61"/>
      <c r="E22" s="61"/>
      <c r="F22" s="53" t="s">
        <v>106</v>
      </c>
      <c r="G22" s="57" t="s">
        <v>156</v>
      </c>
      <c r="H22" s="53" t="s">
        <v>157</v>
      </c>
      <c r="I22" s="53" t="s">
        <v>163</v>
      </c>
      <c r="J22" s="53">
        <v>2</v>
      </c>
      <c r="K22" s="65">
        <v>0</v>
      </c>
      <c r="L22" s="57" t="s">
        <v>31</v>
      </c>
      <c r="M22" s="53">
        <f>IF(L22="KG",
IF(K22&lt;&gt;"",IF(K22&lt;='Classificação VP'!$E$36, 1, IF(K22&lt;='Classificação VP'!$E$37, 2, 3)),""),
IF(K22&lt;&gt;"",IF(K22&lt;='Classificação VP'!$E$39, 1, IF(K22&lt;='Classificação VP'!$E$40, 2, 3)),""))</f>
        <v>1</v>
      </c>
      <c r="N22" s="74"/>
      <c r="O22" s="74"/>
      <c r="P22" s="74">
        <f t="shared" si="0"/>
        <v>4</v>
      </c>
      <c r="Q22" s="53">
        <f t="shared" si="4"/>
        <v>4</v>
      </c>
      <c r="R22" s="74" t="str">
        <f t="shared" si="1"/>
        <v>Alto</v>
      </c>
      <c r="S22" s="53" t="str">
        <f t="shared" si="2"/>
        <v>Quinzenal</v>
      </c>
      <c r="T22" s="26"/>
      <c r="U22" s="26"/>
      <c r="V22" s="26"/>
      <c r="W22" s="26"/>
      <c r="X22" s="26"/>
      <c r="Y22" s="26"/>
      <c r="Z22" s="26"/>
    </row>
    <row r="23" spans="1:26" ht="12" customHeight="1">
      <c r="A23" s="53" t="s">
        <v>26</v>
      </c>
      <c r="B23" s="53"/>
      <c r="C23" s="57"/>
      <c r="D23" s="61"/>
      <c r="E23" s="61"/>
      <c r="F23" s="53" t="s">
        <v>106</v>
      </c>
      <c r="G23" s="57" t="s">
        <v>156</v>
      </c>
      <c r="H23" s="53" t="s">
        <v>164</v>
      </c>
      <c r="I23" s="53" t="s">
        <v>125</v>
      </c>
      <c r="J23" s="53">
        <v>3</v>
      </c>
      <c r="K23" s="65">
        <v>0</v>
      </c>
      <c r="L23" s="57" t="s">
        <v>31</v>
      </c>
      <c r="M23" s="53">
        <f>IF(L23="KG",
IF(K23&lt;&gt;"",IF(K23&lt;='Classificação VP'!$E$36, 1, IF(K23&lt;='Classificação VP'!$E$37, 2, 3)),""),
IF(K23&lt;&gt;"",IF(K23&lt;='Classificação VP'!$E$39, 1, IF(K23&lt;='Classificação VP'!$E$40, 2, 3)),""))</f>
        <v>1</v>
      </c>
      <c r="N23" s="74"/>
      <c r="O23" s="74"/>
      <c r="P23" s="74">
        <f t="shared" si="0"/>
        <v>4</v>
      </c>
      <c r="Q23" s="53">
        <f t="shared" si="4"/>
        <v>4</v>
      </c>
      <c r="R23" s="74" t="str">
        <f t="shared" si="1"/>
        <v>Alto</v>
      </c>
      <c r="S23" s="53" t="str">
        <f t="shared" si="2"/>
        <v>Quinzenal</v>
      </c>
      <c r="T23" s="26"/>
      <c r="U23" s="26"/>
      <c r="V23" s="26"/>
      <c r="W23" s="26"/>
      <c r="X23" s="26"/>
      <c r="Y23" s="26"/>
      <c r="Z23" s="26"/>
    </row>
    <row r="24" spans="1:26" ht="12" customHeight="1">
      <c r="A24" s="53" t="s">
        <v>26</v>
      </c>
      <c r="B24" s="53"/>
      <c r="C24" s="57"/>
      <c r="D24" s="61"/>
      <c r="E24" s="61"/>
      <c r="F24" s="53" t="s">
        <v>106</v>
      </c>
      <c r="G24" s="57" t="s">
        <v>156</v>
      </c>
      <c r="H24" s="53" t="s">
        <v>124</v>
      </c>
      <c r="I24" s="53" t="s">
        <v>125</v>
      </c>
      <c r="J24" s="53">
        <v>3</v>
      </c>
      <c r="K24" s="65">
        <v>0</v>
      </c>
      <c r="L24" s="57" t="s">
        <v>31</v>
      </c>
      <c r="M24" s="53">
        <f>IF(L24="KG",
IF(K24&lt;&gt;"",IF(K24&lt;='Classificação VP'!$E$36, 1, IF(K24&lt;='Classificação VP'!$E$37, 2, 3)),""),
IF(K24&lt;&gt;"",IF(K24&lt;='Classificação VP'!$E$39, 1, IF(K24&lt;='Classificação VP'!$E$40, 2, 3)),""))</f>
        <v>1</v>
      </c>
      <c r="N24" s="74"/>
      <c r="O24" s="74"/>
      <c r="P24" s="74">
        <f t="shared" si="0"/>
        <v>4</v>
      </c>
      <c r="Q24" s="53">
        <f t="shared" si="4"/>
        <v>4</v>
      </c>
      <c r="R24" s="74" t="str">
        <f t="shared" si="1"/>
        <v>Alto</v>
      </c>
      <c r="S24" s="53" t="str">
        <f t="shared" si="2"/>
        <v>Quinzenal</v>
      </c>
      <c r="T24" s="26"/>
      <c r="U24" s="26"/>
      <c r="V24" s="26"/>
      <c r="W24" s="26"/>
      <c r="X24" s="26"/>
      <c r="Y24" s="26"/>
      <c r="Z24" s="26"/>
    </row>
    <row r="25" spans="1:26" ht="12" customHeight="1">
      <c r="A25" s="53" t="s">
        <v>26</v>
      </c>
      <c r="B25" s="53"/>
      <c r="C25" s="57"/>
      <c r="D25" s="61"/>
      <c r="E25" s="61"/>
      <c r="F25" s="53" t="s">
        <v>106</v>
      </c>
      <c r="G25" s="57" t="s">
        <v>156</v>
      </c>
      <c r="H25" s="53" t="s">
        <v>171</v>
      </c>
      <c r="I25" s="53" t="s">
        <v>125</v>
      </c>
      <c r="J25" s="53">
        <v>3</v>
      </c>
      <c r="K25" s="65">
        <v>0</v>
      </c>
      <c r="L25" s="57" t="s">
        <v>31</v>
      </c>
      <c r="M25" s="53">
        <f>IF(L25="KG",
IF(K25&lt;&gt;"",IF(K25&lt;='Classificação VP'!$E$36, 1, IF(K25&lt;='Classificação VP'!$E$37, 2, 3)),""),
IF(K25&lt;&gt;"",IF(K25&lt;='Classificação VP'!$E$39, 1, IF(K25&lt;='Classificação VP'!$E$40, 2, 3)),""))</f>
        <v>1</v>
      </c>
      <c r="N25" s="74"/>
      <c r="O25" s="74"/>
      <c r="P25" s="74">
        <f t="shared" si="0"/>
        <v>4</v>
      </c>
      <c r="Q25" s="53">
        <f t="shared" si="4"/>
        <v>4</v>
      </c>
      <c r="R25" s="74" t="str">
        <f t="shared" si="1"/>
        <v>Alto</v>
      </c>
      <c r="S25" s="53" t="str">
        <f t="shared" si="2"/>
        <v>Quinzenal</v>
      </c>
      <c r="T25" s="26"/>
      <c r="U25" s="26"/>
      <c r="V25" s="26"/>
      <c r="W25" s="26"/>
      <c r="X25" s="26"/>
      <c r="Y25" s="26"/>
      <c r="Z25" s="26"/>
    </row>
    <row r="26" spans="1:26" ht="12" customHeight="1">
      <c r="A26" s="53" t="s">
        <v>26</v>
      </c>
      <c r="B26" s="53"/>
      <c r="C26" s="57"/>
      <c r="D26" s="61"/>
      <c r="E26" s="61"/>
      <c r="F26" s="53" t="s">
        <v>106</v>
      </c>
      <c r="G26" s="57" t="s">
        <v>156</v>
      </c>
      <c r="H26" s="53" t="s">
        <v>168</v>
      </c>
      <c r="I26" s="53" t="s">
        <v>125</v>
      </c>
      <c r="J26" s="53">
        <v>3</v>
      </c>
      <c r="K26" s="65">
        <v>0</v>
      </c>
      <c r="L26" s="57" t="s">
        <v>31</v>
      </c>
      <c r="M26" s="53">
        <f>IF(L26="KG",
IF(K26&lt;&gt;"",IF(K26&lt;='Classificação VP'!$E$36, 1, IF(K26&lt;='Classificação VP'!$E$37, 2, 3)),""),
IF(K26&lt;&gt;"",IF(K26&lt;='Classificação VP'!$E$39, 1, IF(K26&lt;='Classificação VP'!$E$40, 2, 3)),""))</f>
        <v>1</v>
      </c>
      <c r="N26" s="74"/>
      <c r="O26" s="74"/>
      <c r="P26" s="74">
        <f t="shared" si="0"/>
        <v>4</v>
      </c>
      <c r="Q26" s="53">
        <f t="shared" si="4"/>
        <v>4</v>
      </c>
      <c r="R26" s="74" t="str">
        <f t="shared" si="1"/>
        <v>Alto</v>
      </c>
      <c r="S26" s="53" t="str">
        <f t="shared" si="2"/>
        <v>Quinzenal</v>
      </c>
      <c r="T26" s="26"/>
      <c r="U26" s="26"/>
      <c r="V26" s="26"/>
      <c r="W26" s="26"/>
      <c r="X26" s="26"/>
      <c r="Y26" s="26"/>
      <c r="Z26" s="26"/>
    </row>
    <row r="27" spans="1:26" ht="12" customHeight="1">
      <c r="A27" s="53" t="s">
        <v>26</v>
      </c>
      <c r="B27" s="53"/>
      <c r="C27" s="57"/>
      <c r="D27" s="61"/>
      <c r="E27" s="61"/>
      <c r="F27" s="53" t="s">
        <v>106</v>
      </c>
      <c r="G27" s="57" t="s">
        <v>156</v>
      </c>
      <c r="H27" s="53" t="s">
        <v>169</v>
      </c>
      <c r="I27" s="53" t="s">
        <v>125</v>
      </c>
      <c r="J27" s="53">
        <v>3</v>
      </c>
      <c r="K27" s="65">
        <v>0</v>
      </c>
      <c r="L27" s="57" t="s">
        <v>31</v>
      </c>
      <c r="M27" s="53">
        <f>IF(L27="KG",
IF(K27&lt;&gt;"",IF(K27&lt;='Classificação VP'!$E$36, 1, IF(K27&lt;='Classificação VP'!$E$37, 2, 3)),""),
IF(K27&lt;&gt;"",IF(K27&lt;='Classificação VP'!$E$39, 1, IF(K27&lt;='Classificação VP'!$E$40, 2, 3)),""))</f>
        <v>1</v>
      </c>
      <c r="N27" s="74"/>
      <c r="O27" s="74"/>
      <c r="P27" s="74">
        <f t="shared" si="0"/>
        <v>4</v>
      </c>
      <c r="Q27" s="53">
        <f t="shared" si="4"/>
        <v>4</v>
      </c>
      <c r="R27" s="74" t="str">
        <f t="shared" si="1"/>
        <v>Alto</v>
      </c>
      <c r="S27" s="53" t="str">
        <f t="shared" si="2"/>
        <v>Quinzenal</v>
      </c>
      <c r="T27" s="26"/>
      <c r="U27" s="26"/>
      <c r="V27" s="26"/>
      <c r="W27" s="26"/>
      <c r="X27" s="26"/>
      <c r="Y27" s="26"/>
      <c r="Z27" s="26"/>
    </row>
    <row r="28" spans="1:26" ht="12" customHeight="1">
      <c r="A28" s="53" t="s">
        <v>26</v>
      </c>
      <c r="B28" s="53"/>
      <c r="C28" s="57"/>
      <c r="D28" s="61"/>
      <c r="E28" s="61"/>
      <c r="F28" s="53" t="s">
        <v>106</v>
      </c>
      <c r="G28" s="57" t="s">
        <v>156</v>
      </c>
      <c r="H28" s="53" t="s">
        <v>172</v>
      </c>
      <c r="I28" s="53" t="s">
        <v>125</v>
      </c>
      <c r="J28" s="53">
        <v>3</v>
      </c>
      <c r="K28" s="65">
        <v>0</v>
      </c>
      <c r="L28" s="57" t="s">
        <v>31</v>
      </c>
      <c r="M28" s="53">
        <f>IF(L28="KG",
IF(K28&lt;&gt;"",IF(K28&lt;='Classificação VP'!$E$36, 1, IF(K28&lt;='Classificação VP'!$E$37, 2, 3)),""),
IF(K28&lt;&gt;"",IF(K28&lt;='Classificação VP'!$E$39, 1, IF(K28&lt;='Classificação VP'!$E$40, 2, 3)),""))</f>
        <v>1</v>
      </c>
      <c r="N28" s="74"/>
      <c r="O28" s="74"/>
      <c r="P28" s="74">
        <f t="shared" si="0"/>
        <v>4</v>
      </c>
      <c r="Q28" s="53">
        <f t="shared" si="4"/>
        <v>4</v>
      </c>
      <c r="R28" s="74" t="str">
        <f t="shared" si="1"/>
        <v>Alto</v>
      </c>
      <c r="S28" s="53" t="str">
        <f t="shared" si="2"/>
        <v>Quinzenal</v>
      </c>
      <c r="T28" s="26"/>
      <c r="U28" s="26"/>
      <c r="V28" s="26"/>
      <c r="W28" s="26"/>
      <c r="X28" s="26"/>
      <c r="Y28" s="26"/>
      <c r="Z28" s="26"/>
    </row>
    <row r="29" spans="1:26" ht="12" customHeight="1">
      <c r="A29" s="53" t="s">
        <v>26</v>
      </c>
      <c r="B29" s="53"/>
      <c r="C29" s="57"/>
      <c r="D29" s="61"/>
      <c r="E29" s="61"/>
      <c r="F29" s="53" t="s">
        <v>106</v>
      </c>
      <c r="G29" s="57" t="s">
        <v>156</v>
      </c>
      <c r="H29" s="53" t="s">
        <v>159</v>
      </c>
      <c r="I29" s="53" t="s">
        <v>109</v>
      </c>
      <c r="J29" s="53">
        <v>2</v>
      </c>
      <c r="K29" s="65">
        <v>0</v>
      </c>
      <c r="L29" s="57" t="s">
        <v>31</v>
      </c>
      <c r="M29" s="53">
        <f>IF(L29="KG",
IF(K29&lt;&gt;"",IF(K29&lt;='Classificação VP'!$E$36, 1, IF(K29&lt;='Classificação VP'!$E$37, 2, 3)),""),
IF(K29&lt;&gt;"",IF(K29&lt;='Classificação VP'!$E$39, 1, IF(K29&lt;='Classificação VP'!$E$40, 2, 3)),""))</f>
        <v>1</v>
      </c>
      <c r="N29" s="74"/>
      <c r="O29" s="74"/>
      <c r="P29" s="74">
        <f t="shared" si="0"/>
        <v>4</v>
      </c>
      <c r="Q29" s="53">
        <f t="shared" si="4"/>
        <v>4</v>
      </c>
      <c r="R29" s="74" t="str">
        <f t="shared" si="1"/>
        <v>Alto</v>
      </c>
      <c r="S29" s="53" t="str">
        <f t="shared" si="2"/>
        <v>Quinzenal</v>
      </c>
      <c r="T29" s="26"/>
      <c r="U29" s="26"/>
      <c r="V29" s="26"/>
      <c r="W29" s="26"/>
      <c r="X29" s="26"/>
      <c r="Y29" s="26"/>
      <c r="Z29" s="26"/>
    </row>
    <row r="30" spans="1:26" ht="12" customHeight="1">
      <c r="A30" s="53" t="s">
        <v>26</v>
      </c>
      <c r="B30" s="53"/>
      <c r="C30" s="57"/>
      <c r="D30" s="61"/>
      <c r="E30" s="61"/>
      <c r="F30" s="57" t="s">
        <v>50</v>
      </c>
      <c r="G30" s="57" t="s">
        <v>156</v>
      </c>
      <c r="H30" s="53" t="s">
        <v>69</v>
      </c>
      <c r="I30" s="53" t="s">
        <v>67</v>
      </c>
      <c r="J30" s="53">
        <v>3</v>
      </c>
      <c r="K30" s="65">
        <v>0</v>
      </c>
      <c r="L30" s="57" t="s">
        <v>31</v>
      </c>
      <c r="M30" s="53">
        <f>IF(L30="KG",
IF(K30&lt;&gt;"",IF(K30&lt;='Classificação VP'!$E$36, 1, IF(K30&lt;='Classificação VP'!$E$37, 2, 3)),""),
IF(K30&lt;&gt;"",IF(K30&lt;='Classificação VP'!$E$39, 1, IF(K30&lt;='Classificação VP'!$E$40, 2, 3)),""))</f>
        <v>1</v>
      </c>
      <c r="N30" s="74"/>
      <c r="O30" s="74"/>
      <c r="P30" s="74">
        <f t="shared" si="0"/>
        <v>4</v>
      </c>
      <c r="Q30" s="53">
        <f t="shared" si="4"/>
        <v>4</v>
      </c>
      <c r="R30" s="74" t="str">
        <f t="shared" si="1"/>
        <v>Alto</v>
      </c>
      <c r="S30" s="53" t="str">
        <f t="shared" si="2"/>
        <v>Quinzenal</v>
      </c>
      <c r="T30" s="26"/>
      <c r="U30" s="26"/>
      <c r="V30" s="26"/>
      <c r="W30" s="26"/>
      <c r="X30" s="26"/>
      <c r="Y30" s="26"/>
      <c r="Z30" s="26"/>
    </row>
    <row r="31" spans="1:26" ht="12" customHeight="1">
      <c r="A31" s="53" t="s">
        <v>26</v>
      </c>
      <c r="B31" s="53"/>
      <c r="C31" s="57"/>
      <c r="D31" s="61"/>
      <c r="E31" s="61"/>
      <c r="F31" s="57" t="s">
        <v>50</v>
      </c>
      <c r="G31" s="57" t="s">
        <v>156</v>
      </c>
      <c r="H31" s="53" t="s">
        <v>68</v>
      </c>
      <c r="I31" s="53" t="s">
        <v>67</v>
      </c>
      <c r="J31" s="53">
        <v>3</v>
      </c>
      <c r="K31" s="65">
        <v>0</v>
      </c>
      <c r="L31" s="57" t="s">
        <v>31</v>
      </c>
      <c r="M31" s="53">
        <f>IF(L31="KG",
IF(K31&lt;&gt;"",IF(K31&lt;='Classificação VP'!$E$36, 1, IF(K31&lt;='Classificação VP'!$E$37, 2, 3)),""),
IF(K31&lt;&gt;"",IF(K31&lt;='Classificação VP'!$E$39, 1, IF(K31&lt;='Classificação VP'!$E$40, 2, 3)),""))</f>
        <v>1</v>
      </c>
      <c r="N31" s="74"/>
      <c r="O31" s="74"/>
      <c r="P31" s="74">
        <f t="shared" si="0"/>
        <v>4</v>
      </c>
      <c r="Q31" s="53">
        <f t="shared" si="4"/>
        <v>4</v>
      </c>
      <c r="R31" s="74" t="str">
        <f t="shared" si="1"/>
        <v>Alto</v>
      </c>
      <c r="S31" s="53" t="str">
        <f t="shared" si="2"/>
        <v>Quinzenal</v>
      </c>
      <c r="T31" s="26"/>
      <c r="U31" s="26"/>
      <c r="V31" s="26"/>
      <c r="W31" s="26"/>
      <c r="X31" s="26"/>
      <c r="Y31" s="26"/>
      <c r="Z31" s="26"/>
    </row>
    <row r="32" spans="1:26" ht="12" customHeight="1">
      <c r="A32" s="53" t="s">
        <v>26</v>
      </c>
      <c r="B32" s="53"/>
      <c r="C32" s="57"/>
      <c r="D32" s="61"/>
      <c r="E32" s="61"/>
      <c r="F32" s="57" t="s">
        <v>50</v>
      </c>
      <c r="G32" s="57" t="s">
        <v>156</v>
      </c>
      <c r="H32" s="53" t="s">
        <v>170</v>
      </c>
      <c r="I32" s="53" t="s">
        <v>72</v>
      </c>
      <c r="J32" s="53">
        <v>2</v>
      </c>
      <c r="K32" s="65">
        <v>0</v>
      </c>
      <c r="L32" s="57" t="s">
        <v>31</v>
      </c>
      <c r="M32" s="53">
        <f>IF(L32="KG",
IF(K32&lt;&gt;"",IF(K32&lt;='Classificação VP'!$E$36, 1, IF(K32&lt;='Classificação VP'!$E$37, 2, 3)),""),
IF(K32&lt;&gt;"",IF(K32&lt;='Classificação VP'!$E$39, 1, IF(K32&lt;='Classificação VP'!$E$40, 2, 3)),""))</f>
        <v>1</v>
      </c>
      <c r="N32" s="74"/>
      <c r="O32" s="74"/>
      <c r="P32" s="74">
        <f t="shared" si="0"/>
        <v>4</v>
      </c>
      <c r="Q32" s="53">
        <f t="shared" si="4"/>
        <v>4</v>
      </c>
      <c r="R32" s="74" t="str">
        <f t="shared" si="1"/>
        <v>Alto</v>
      </c>
      <c r="S32" s="53" t="str">
        <f t="shared" si="2"/>
        <v>Quinzenal</v>
      </c>
      <c r="T32" s="26"/>
      <c r="U32" s="26"/>
      <c r="V32" s="26"/>
      <c r="W32" s="26"/>
      <c r="X32" s="26"/>
      <c r="Y32" s="26"/>
      <c r="Z32" s="26"/>
    </row>
    <row r="33" spans="1:26" ht="12" customHeight="1">
      <c r="A33" s="196" t="s">
        <v>26</v>
      </c>
      <c r="B33" s="196"/>
      <c r="C33" s="197"/>
      <c r="D33" s="198"/>
      <c r="E33" s="198"/>
      <c r="F33" s="197" t="s">
        <v>160</v>
      </c>
      <c r="G33" s="197" t="s">
        <v>156</v>
      </c>
      <c r="H33" s="197" t="s">
        <v>161</v>
      </c>
      <c r="I33" s="197" t="s">
        <v>161</v>
      </c>
      <c r="J33" s="196">
        <v>2</v>
      </c>
      <c r="K33" s="211">
        <v>0</v>
      </c>
      <c r="L33" s="204" t="s">
        <v>31</v>
      </c>
      <c r="M33" s="209">
        <f>IF(L33="KG",
IF(K33&lt;&gt;"",IF(K33&lt;='Classificação VP'!$E$36, 1, IF(K33&lt;='Classificação VP'!$E$37, 2, 3)),""),
IF(K33&lt;&gt;"",IF(K33&lt;='Classificação VP'!$E$39, 1, IF(K33&lt;='Classificação VP'!$E$40, 2, 3)),""))</f>
        <v>1</v>
      </c>
      <c r="N33" s="206">
        <v>3</v>
      </c>
      <c r="O33" s="206">
        <v>3</v>
      </c>
      <c r="P33" s="207">
        <f t="shared" si="0"/>
        <v>2.5</v>
      </c>
      <c r="Q33" s="208">
        <v>4</v>
      </c>
      <c r="R33" s="212" t="str">
        <f t="shared" si="1"/>
        <v>Alto</v>
      </c>
      <c r="S33" s="213" t="str">
        <f t="shared" si="2"/>
        <v>Quinzenal</v>
      </c>
      <c r="T33" s="26"/>
      <c r="U33" s="26"/>
      <c r="V33" s="26"/>
      <c r="W33" s="26"/>
      <c r="X33" s="26"/>
      <c r="Y33" s="26"/>
      <c r="Z33" s="26"/>
    </row>
    <row r="34" spans="1:26" ht="12" customHeight="1">
      <c r="A34" s="85" t="s">
        <v>26</v>
      </c>
      <c r="B34" s="85"/>
      <c r="C34" s="90"/>
      <c r="D34" s="86"/>
      <c r="E34" s="214"/>
      <c r="F34" s="85" t="s">
        <v>106</v>
      </c>
      <c r="G34" s="57" t="s">
        <v>156</v>
      </c>
      <c r="H34" s="85" t="s">
        <v>157</v>
      </c>
      <c r="I34" s="85" t="s">
        <v>163</v>
      </c>
      <c r="J34" s="85">
        <v>2</v>
      </c>
      <c r="K34" s="93">
        <v>44573.2</v>
      </c>
      <c r="L34" s="215" t="s">
        <v>31</v>
      </c>
      <c r="M34" s="85">
        <f>IF(L34="KG",
IF(K34&lt;&gt;"",IF(K34&lt;='Classificação VP'!$E$36, 1, IF(K34&lt;='Classificação VP'!$E$37, 2, 3)),""),
IF(K34&lt;&gt;"",IF(K34&lt;='Classificação VP'!$E$39, 1, IF(K34&lt;='Classificação VP'!$E$40, 2, 3)),""))</f>
        <v>1</v>
      </c>
      <c r="N34" s="90">
        <v>2</v>
      </c>
      <c r="O34" s="90">
        <v>2</v>
      </c>
      <c r="P34" s="85">
        <f t="shared" si="0"/>
        <v>1.75</v>
      </c>
      <c r="Q34" s="85">
        <f t="shared" ref="Q34:Q54" si="5">IFERROR(IF( (P34-INT(P34))&lt;0.5, INT(P34), IF((P34-INT(P34))&gt;0.5,INT(P34)+1,IF((P34-INT(P34))=0.5,IF(ISODD(INT(P34)),INT(P34)+1,INT(P34))))), "Pendente")</f>
        <v>2</v>
      </c>
      <c r="R34" s="85" t="str">
        <f t="shared" si="1"/>
        <v>Baixo</v>
      </c>
      <c r="S34" s="85" t="str">
        <f t="shared" si="2"/>
        <v>Semestral</v>
      </c>
      <c r="T34" s="26"/>
      <c r="U34" s="26"/>
      <c r="V34" s="26"/>
      <c r="W34" s="26"/>
      <c r="X34" s="26"/>
      <c r="Y34" s="26"/>
      <c r="Z34" s="26"/>
    </row>
    <row r="35" spans="1:26" ht="12" customHeight="1">
      <c r="A35" s="85" t="s">
        <v>26</v>
      </c>
      <c r="B35" s="85"/>
      <c r="C35" s="90"/>
      <c r="D35" s="86"/>
      <c r="E35" s="214"/>
      <c r="F35" s="85" t="s">
        <v>106</v>
      </c>
      <c r="G35" s="57" t="s">
        <v>156</v>
      </c>
      <c r="H35" s="90" t="s">
        <v>173</v>
      </c>
      <c r="I35" s="85" t="s">
        <v>125</v>
      </c>
      <c r="J35" s="85">
        <v>3</v>
      </c>
      <c r="K35" s="93">
        <v>14160.5</v>
      </c>
      <c r="L35" s="215" t="s">
        <v>31</v>
      </c>
      <c r="M35" s="85">
        <f>IF(L35="KG",
IF(K35&lt;&gt;"",IF(K35&lt;='Classificação VP'!$E$36, 1, IF(K35&lt;='Classificação VP'!$E$37, 2, 3)),""),
IF(K35&lt;&gt;"",IF(K35&lt;='Classificação VP'!$E$39, 1, IF(K35&lt;='Classificação VP'!$E$40, 2, 3)),""))</f>
        <v>1</v>
      </c>
      <c r="N35" s="90">
        <v>3</v>
      </c>
      <c r="O35" s="90">
        <v>2</v>
      </c>
      <c r="P35" s="85">
        <f t="shared" si="0"/>
        <v>2</v>
      </c>
      <c r="Q35" s="85">
        <f t="shared" si="5"/>
        <v>2</v>
      </c>
      <c r="R35" s="85" t="str">
        <f t="shared" si="1"/>
        <v>Baixo</v>
      </c>
      <c r="S35" s="85" t="str">
        <f t="shared" si="2"/>
        <v>Semestral</v>
      </c>
      <c r="T35" s="26"/>
      <c r="U35" s="26"/>
      <c r="V35" s="26"/>
      <c r="W35" s="26"/>
      <c r="X35" s="26"/>
      <c r="Y35" s="26"/>
      <c r="Z35" s="26"/>
    </row>
    <row r="36" spans="1:26" ht="12" customHeight="1">
      <c r="A36" s="85" t="s">
        <v>26</v>
      </c>
      <c r="B36" s="85"/>
      <c r="C36" s="90"/>
      <c r="D36" s="86"/>
      <c r="E36" s="214"/>
      <c r="F36" s="85" t="s">
        <v>106</v>
      </c>
      <c r="G36" s="57" t="s">
        <v>156</v>
      </c>
      <c r="H36" s="90" t="s">
        <v>174</v>
      </c>
      <c r="I36" s="90" t="s">
        <v>109</v>
      </c>
      <c r="J36" s="85">
        <v>2</v>
      </c>
      <c r="K36" s="93">
        <v>14089.1</v>
      </c>
      <c r="L36" s="215" t="s">
        <v>31</v>
      </c>
      <c r="M36" s="85">
        <f>IF(L36="KG",
IF(K36&lt;&gt;"",IF(K36&lt;='Classificação VP'!$E$36, 1, IF(K36&lt;='Classificação VP'!$E$37, 2, 3)),""),
IF(K36&lt;&gt;"",IF(K36&lt;='Classificação VP'!$E$39, 1, IF(K36&lt;='Classificação VP'!$E$40, 2, 3)),""))</f>
        <v>1</v>
      </c>
      <c r="N36" s="90">
        <v>2</v>
      </c>
      <c r="O36" s="90">
        <v>2</v>
      </c>
      <c r="P36" s="85">
        <f t="shared" si="0"/>
        <v>1.75</v>
      </c>
      <c r="Q36" s="85">
        <f t="shared" si="5"/>
        <v>2</v>
      </c>
      <c r="R36" s="85" t="str">
        <f t="shared" si="1"/>
        <v>Baixo</v>
      </c>
      <c r="S36" s="85" t="str">
        <f t="shared" si="2"/>
        <v>Semestral</v>
      </c>
      <c r="T36" s="26"/>
      <c r="U36" s="26"/>
      <c r="V36" s="26"/>
      <c r="W36" s="26"/>
      <c r="X36" s="26"/>
      <c r="Y36" s="26"/>
      <c r="Z36" s="26"/>
    </row>
    <row r="37" spans="1:26" ht="12" customHeight="1">
      <c r="A37" s="85" t="s">
        <v>26</v>
      </c>
      <c r="B37" s="85"/>
      <c r="C37" s="90"/>
      <c r="D37" s="86"/>
      <c r="E37" s="214"/>
      <c r="F37" s="85" t="s">
        <v>106</v>
      </c>
      <c r="G37" s="57" t="s">
        <v>156</v>
      </c>
      <c r="H37" s="85" t="s">
        <v>168</v>
      </c>
      <c r="I37" s="85" t="s">
        <v>125</v>
      </c>
      <c r="J37" s="85">
        <v>3</v>
      </c>
      <c r="K37" s="93">
        <v>21632.400000000001</v>
      </c>
      <c r="L37" s="215" t="s">
        <v>31</v>
      </c>
      <c r="M37" s="85">
        <f>IF(L37="KG",
IF(K37&lt;&gt;"",IF(K37&lt;='Classificação VP'!$E$36, 1, IF(K37&lt;='Classificação VP'!$E$37, 2, 3)),""),
IF(K37&lt;&gt;"",IF(K37&lt;='Classificação VP'!$E$39, 1, IF(K37&lt;='Classificação VP'!$E$40, 2, 3)),""))</f>
        <v>1</v>
      </c>
      <c r="N37" s="90">
        <v>3</v>
      </c>
      <c r="O37" s="90">
        <v>2</v>
      </c>
      <c r="P37" s="85">
        <f t="shared" si="0"/>
        <v>2</v>
      </c>
      <c r="Q37" s="85">
        <f t="shared" si="5"/>
        <v>2</v>
      </c>
      <c r="R37" s="85" t="str">
        <f t="shared" si="1"/>
        <v>Baixo</v>
      </c>
      <c r="S37" s="85" t="str">
        <f t="shared" si="2"/>
        <v>Semestral</v>
      </c>
      <c r="T37" s="26"/>
      <c r="U37" s="26"/>
      <c r="V37" s="26"/>
      <c r="W37" s="26"/>
      <c r="X37" s="26"/>
      <c r="Y37" s="26"/>
      <c r="Z37" s="26"/>
    </row>
    <row r="38" spans="1:26" ht="12" customHeight="1">
      <c r="A38" s="85" t="s">
        <v>26</v>
      </c>
      <c r="B38" s="85"/>
      <c r="C38" s="90"/>
      <c r="D38" s="86"/>
      <c r="E38" s="214"/>
      <c r="F38" s="85" t="s">
        <v>106</v>
      </c>
      <c r="G38" s="57" t="s">
        <v>156</v>
      </c>
      <c r="H38" s="85" t="s">
        <v>169</v>
      </c>
      <c r="I38" s="85" t="s">
        <v>125</v>
      </c>
      <c r="J38" s="85">
        <v>3</v>
      </c>
      <c r="K38" s="93">
        <v>37551.1</v>
      </c>
      <c r="L38" s="215" t="s">
        <v>31</v>
      </c>
      <c r="M38" s="85">
        <f>IF(L38="KG",
IF(K38&lt;&gt;"",IF(K38&lt;='Classificação VP'!$E$36, 1, IF(K38&lt;='Classificação VP'!$E$37, 2, 3)),""),
IF(K38&lt;&gt;"",IF(K38&lt;='Classificação VP'!$E$39, 1, IF(K38&lt;='Classificação VP'!$E$40, 2, 3)),""))</f>
        <v>1</v>
      </c>
      <c r="N38" s="90">
        <v>3</v>
      </c>
      <c r="O38" s="90">
        <v>2</v>
      </c>
      <c r="P38" s="85">
        <f t="shared" si="0"/>
        <v>2</v>
      </c>
      <c r="Q38" s="85">
        <f t="shared" si="5"/>
        <v>2</v>
      </c>
      <c r="R38" s="85" t="str">
        <f t="shared" si="1"/>
        <v>Baixo</v>
      </c>
      <c r="S38" s="85" t="str">
        <f t="shared" si="2"/>
        <v>Semestral</v>
      </c>
      <c r="T38" s="26"/>
      <c r="U38" s="26"/>
      <c r="V38" s="26"/>
      <c r="W38" s="26"/>
      <c r="X38" s="26"/>
      <c r="Y38" s="26"/>
      <c r="Z38" s="26"/>
    </row>
    <row r="39" spans="1:26" ht="12" customHeight="1">
      <c r="A39" s="85" t="s">
        <v>26</v>
      </c>
      <c r="B39" s="85"/>
      <c r="C39" s="90"/>
      <c r="D39" s="86"/>
      <c r="E39" s="214"/>
      <c r="F39" s="85" t="s">
        <v>106</v>
      </c>
      <c r="G39" s="57" t="s">
        <v>156</v>
      </c>
      <c r="H39" s="85" t="s">
        <v>159</v>
      </c>
      <c r="I39" s="85" t="s">
        <v>109</v>
      </c>
      <c r="J39" s="85">
        <v>2</v>
      </c>
      <c r="K39" s="93">
        <v>97267.199999999997</v>
      </c>
      <c r="L39" s="215" t="s">
        <v>31</v>
      </c>
      <c r="M39" s="85">
        <f>IF(L39="KG",
IF(K39&lt;&gt;"",IF(K39&lt;='Classificação VP'!$E$36, 1, IF(K39&lt;='Classificação VP'!$E$37, 2, 3)),""),
IF(K39&lt;&gt;"",IF(K39&lt;='Classificação VP'!$E$39, 1, IF(K39&lt;='Classificação VP'!$E$40, 2, 3)),""))</f>
        <v>1</v>
      </c>
      <c r="N39" s="90">
        <v>2</v>
      </c>
      <c r="O39" s="90">
        <v>2</v>
      </c>
      <c r="P39" s="85">
        <f t="shared" si="0"/>
        <v>1.75</v>
      </c>
      <c r="Q39" s="85">
        <f t="shared" si="5"/>
        <v>2</v>
      </c>
      <c r="R39" s="85" t="str">
        <f t="shared" si="1"/>
        <v>Baixo</v>
      </c>
      <c r="S39" s="85" t="str">
        <f t="shared" si="2"/>
        <v>Semestral</v>
      </c>
      <c r="T39" s="26"/>
      <c r="U39" s="26"/>
      <c r="V39" s="26"/>
      <c r="W39" s="26"/>
      <c r="X39" s="26"/>
      <c r="Y39" s="26"/>
      <c r="Z39" s="26"/>
    </row>
    <row r="40" spans="1:26" ht="12" customHeight="1">
      <c r="A40" s="85" t="s">
        <v>26</v>
      </c>
      <c r="B40" s="85"/>
      <c r="C40" s="90"/>
      <c r="D40" s="86"/>
      <c r="E40" s="214"/>
      <c r="F40" s="90" t="s">
        <v>50</v>
      </c>
      <c r="G40" s="57" t="s">
        <v>156</v>
      </c>
      <c r="H40" s="85" t="s">
        <v>69</v>
      </c>
      <c r="I40" s="85" t="s">
        <v>67</v>
      </c>
      <c r="J40" s="85">
        <v>3</v>
      </c>
      <c r="K40" s="93">
        <v>8703.2000000000007</v>
      </c>
      <c r="L40" s="215" t="s">
        <v>31</v>
      </c>
      <c r="M40" s="85">
        <f>IF(L40="KG",
IF(K40&lt;&gt;"",IF(K40&lt;='Classificação VP'!$E$36, 1, IF(K40&lt;='Classificação VP'!$E$37, 2, 3)),""),
IF(K40&lt;&gt;"",IF(K40&lt;='Classificação VP'!$E$39, 1, IF(K40&lt;='Classificação VP'!$E$40, 2, 3)),""))</f>
        <v>1</v>
      </c>
      <c r="N40" s="90">
        <v>3</v>
      </c>
      <c r="O40" s="90">
        <v>2</v>
      </c>
      <c r="P40" s="85">
        <f t="shared" si="0"/>
        <v>2</v>
      </c>
      <c r="Q40" s="85">
        <f t="shared" si="5"/>
        <v>2</v>
      </c>
      <c r="R40" s="85" t="str">
        <f t="shared" si="1"/>
        <v>Baixo</v>
      </c>
      <c r="S40" s="85" t="str">
        <f t="shared" si="2"/>
        <v>Semestral</v>
      </c>
      <c r="T40" s="26"/>
      <c r="U40" s="26"/>
      <c r="V40" s="26"/>
      <c r="W40" s="26"/>
      <c r="X40" s="26"/>
      <c r="Y40" s="26"/>
      <c r="Z40" s="26"/>
    </row>
    <row r="41" spans="1:26" ht="12" customHeight="1">
      <c r="A41" s="85" t="s">
        <v>26</v>
      </c>
      <c r="B41" s="85"/>
      <c r="C41" s="90"/>
      <c r="D41" s="86"/>
      <c r="E41" s="214"/>
      <c r="F41" s="90" t="s">
        <v>50</v>
      </c>
      <c r="G41" s="57" t="s">
        <v>156</v>
      </c>
      <c r="H41" s="85" t="s">
        <v>68</v>
      </c>
      <c r="I41" s="85" t="s">
        <v>67</v>
      </c>
      <c r="J41" s="85">
        <v>3</v>
      </c>
      <c r="K41" s="93">
        <v>208558.4</v>
      </c>
      <c r="L41" s="215" t="s">
        <v>31</v>
      </c>
      <c r="M41" s="85">
        <f>IF(L41="KG",
IF(K41&lt;&gt;"",IF(K41&lt;='Classificação VP'!$E$36, 1, IF(K41&lt;='Classificação VP'!$E$37, 2, 3)),""),
IF(K41&lt;&gt;"",IF(K41&lt;='Classificação VP'!$E$39, 1, IF(K41&lt;='Classificação VP'!$E$40, 2, 3)),""))</f>
        <v>1</v>
      </c>
      <c r="N41" s="90">
        <v>3</v>
      </c>
      <c r="O41" s="90">
        <v>2</v>
      </c>
      <c r="P41" s="85">
        <f t="shared" si="0"/>
        <v>2</v>
      </c>
      <c r="Q41" s="85">
        <f t="shared" si="5"/>
        <v>2</v>
      </c>
      <c r="R41" s="85" t="str">
        <f t="shared" si="1"/>
        <v>Baixo</v>
      </c>
      <c r="S41" s="85" t="str">
        <f t="shared" si="2"/>
        <v>Semestral</v>
      </c>
      <c r="T41" s="26"/>
      <c r="U41" s="26"/>
      <c r="V41" s="26"/>
      <c r="W41" s="26"/>
      <c r="X41" s="26"/>
      <c r="Y41" s="26"/>
      <c r="Z41" s="26"/>
    </row>
    <row r="42" spans="1:26" ht="12" customHeight="1">
      <c r="A42" s="85" t="s">
        <v>26</v>
      </c>
      <c r="B42" s="85"/>
      <c r="C42" s="90"/>
      <c r="D42" s="86"/>
      <c r="E42" s="214"/>
      <c r="F42" s="90" t="s">
        <v>50</v>
      </c>
      <c r="G42" s="57" t="s">
        <v>156</v>
      </c>
      <c r="H42" s="85" t="s">
        <v>170</v>
      </c>
      <c r="I42" s="85" t="s">
        <v>72</v>
      </c>
      <c r="J42" s="85">
        <v>2</v>
      </c>
      <c r="K42" s="93">
        <v>8627.5</v>
      </c>
      <c r="L42" s="215" t="s">
        <v>31</v>
      </c>
      <c r="M42" s="85">
        <f>IF(L42="KG",
IF(K42&lt;&gt;"",IF(K42&lt;='Classificação VP'!$E$36, 1, IF(K42&lt;='Classificação VP'!$E$37, 2, 3)),""),
IF(K42&lt;&gt;"",IF(K42&lt;='Classificação VP'!$E$39, 1, IF(K42&lt;='Classificação VP'!$E$40, 2, 3)),""))</f>
        <v>1</v>
      </c>
      <c r="N42" s="90">
        <v>2</v>
      </c>
      <c r="O42" s="90">
        <v>2</v>
      </c>
      <c r="P42" s="85">
        <f t="shared" si="0"/>
        <v>1.75</v>
      </c>
      <c r="Q42" s="85">
        <f t="shared" si="5"/>
        <v>2</v>
      </c>
      <c r="R42" s="85" t="str">
        <f t="shared" si="1"/>
        <v>Baixo</v>
      </c>
      <c r="S42" s="85" t="str">
        <f t="shared" si="2"/>
        <v>Semestral</v>
      </c>
      <c r="T42" s="26"/>
      <c r="U42" s="26"/>
      <c r="V42" s="26"/>
      <c r="W42" s="26"/>
      <c r="X42" s="26"/>
      <c r="Y42" s="26"/>
      <c r="Z42" s="26"/>
    </row>
    <row r="43" spans="1:26" ht="12" customHeight="1">
      <c r="A43" s="85" t="s">
        <v>26</v>
      </c>
      <c r="B43" s="85"/>
      <c r="C43" s="90"/>
      <c r="D43" s="86"/>
      <c r="E43" s="214"/>
      <c r="F43" s="85" t="s">
        <v>106</v>
      </c>
      <c r="G43" s="57" t="s">
        <v>156</v>
      </c>
      <c r="H43" s="85" t="s">
        <v>175</v>
      </c>
      <c r="I43" s="85" t="s">
        <v>109</v>
      </c>
      <c r="J43" s="85">
        <v>2</v>
      </c>
      <c r="K43" s="93">
        <v>1525.1</v>
      </c>
      <c r="L43" s="215" t="s">
        <v>31</v>
      </c>
      <c r="M43" s="85">
        <f>IF(L43="KG",
IF(K43&lt;&gt;"",IF(K43&lt;='Classificação VP'!$E$36, 1, IF(K43&lt;='Classificação VP'!$E$37, 2, 3)),""),
IF(K43&lt;&gt;"",IF(K43&lt;='Classificação VP'!$E$39, 1, IF(K43&lt;='Classificação VP'!$E$40, 2, 3)),""))</f>
        <v>1</v>
      </c>
      <c r="N43" s="90">
        <v>2</v>
      </c>
      <c r="O43" s="90">
        <v>2</v>
      </c>
      <c r="P43" s="85">
        <f t="shared" si="0"/>
        <v>1.75</v>
      </c>
      <c r="Q43" s="85">
        <f t="shared" si="5"/>
        <v>2</v>
      </c>
      <c r="R43" s="85" t="str">
        <f t="shared" si="1"/>
        <v>Baixo</v>
      </c>
      <c r="S43" s="85" t="str">
        <f t="shared" si="2"/>
        <v>Semestral</v>
      </c>
      <c r="T43" s="26"/>
      <c r="U43" s="26"/>
      <c r="V43" s="26"/>
      <c r="W43" s="26"/>
      <c r="X43" s="26"/>
      <c r="Y43" s="26"/>
      <c r="Z43" s="26"/>
    </row>
    <row r="44" spans="1:26" ht="12" customHeight="1">
      <c r="A44" s="196" t="s">
        <v>26</v>
      </c>
      <c r="B44" s="196"/>
      <c r="C44" s="197"/>
      <c r="D44" s="198"/>
      <c r="E44" s="199"/>
      <c r="F44" s="197" t="s">
        <v>160</v>
      </c>
      <c r="G44" s="197" t="s">
        <v>156</v>
      </c>
      <c r="H44" s="197" t="s">
        <v>161</v>
      </c>
      <c r="I44" s="197" t="s">
        <v>161</v>
      </c>
      <c r="J44" s="196">
        <v>3</v>
      </c>
      <c r="K44" s="216">
        <v>456687.7</v>
      </c>
      <c r="L44" s="196" t="s">
        <v>31</v>
      </c>
      <c r="M44" s="196">
        <f>IF(L44="KG",
IF(K44&lt;&gt;"",IF(K44&lt;='Classificação VP'!$E$36, 1, IF(K44&lt;='Classificação VP'!$E$37, 2, 3)),""),
IF(K44&lt;&gt;"",IF(K44&lt;='Classificação VP'!$E$39, 1, IF(K44&lt;='Classificação VP'!$E$40, 2, 3)),""))</f>
        <v>1</v>
      </c>
      <c r="N44" s="197">
        <v>2</v>
      </c>
      <c r="O44" s="197">
        <v>2</v>
      </c>
      <c r="P44" s="196">
        <f t="shared" si="0"/>
        <v>1.75</v>
      </c>
      <c r="Q44" s="196">
        <f t="shared" si="5"/>
        <v>2</v>
      </c>
      <c r="R44" s="217" t="str">
        <f t="shared" si="1"/>
        <v>Baixo</v>
      </c>
      <c r="S44" s="196" t="str">
        <f t="shared" si="2"/>
        <v>Semestral</v>
      </c>
      <c r="T44" s="26"/>
      <c r="U44" s="26"/>
      <c r="V44" s="26"/>
      <c r="W44" s="26"/>
      <c r="X44" s="26"/>
      <c r="Y44" s="26"/>
      <c r="Z44" s="26"/>
    </row>
    <row r="45" spans="1:26" ht="12" customHeight="1">
      <c r="A45" s="85" t="s">
        <v>26</v>
      </c>
      <c r="B45" s="85"/>
      <c r="C45" s="85"/>
      <c r="D45" s="85"/>
      <c r="E45" s="85"/>
      <c r="F45" s="85" t="s">
        <v>106</v>
      </c>
      <c r="G45" s="57" t="s">
        <v>156</v>
      </c>
      <c r="H45" s="85" t="s">
        <v>157</v>
      </c>
      <c r="I45" s="85" t="s">
        <v>163</v>
      </c>
      <c r="J45" s="85">
        <v>2</v>
      </c>
      <c r="K45" s="65">
        <v>0</v>
      </c>
      <c r="L45" s="85" t="s">
        <v>31</v>
      </c>
      <c r="M45" s="85">
        <f>IF(L45="KG",
IF(K45&lt;&gt;"",IF(K45&lt;='Classificação VP'!$E$36, 1, IF(K45&lt;='Classificação VP'!$E$37, 2, 3)),""),
IF(K45&lt;&gt;"",IF(K45&lt;='Classificação VP'!$E$39, 1, IF(K45&lt;='Classificação VP'!$E$40, 2, 3)),""))</f>
        <v>1</v>
      </c>
      <c r="N45" s="85"/>
      <c r="O45" s="85"/>
      <c r="P45" s="85">
        <f t="shared" si="0"/>
        <v>4</v>
      </c>
      <c r="Q45" s="85">
        <f t="shared" si="5"/>
        <v>4</v>
      </c>
      <c r="R45" s="85" t="str">
        <f t="shared" si="1"/>
        <v>Alto</v>
      </c>
      <c r="S45" s="85" t="str">
        <f t="shared" si="2"/>
        <v>Quinzenal</v>
      </c>
      <c r="T45" s="26"/>
      <c r="U45" s="26"/>
      <c r="V45" s="26"/>
      <c r="W45" s="26"/>
      <c r="X45" s="26"/>
      <c r="Y45" s="26"/>
      <c r="Z45" s="26"/>
    </row>
    <row r="46" spans="1:26" ht="12" customHeight="1">
      <c r="A46" s="85" t="s">
        <v>26</v>
      </c>
      <c r="B46" s="85"/>
      <c r="C46" s="85"/>
      <c r="D46" s="85"/>
      <c r="E46" s="85"/>
      <c r="F46" s="85" t="s">
        <v>106</v>
      </c>
      <c r="G46" s="57" t="s">
        <v>156</v>
      </c>
      <c r="H46" s="85" t="s">
        <v>164</v>
      </c>
      <c r="I46" s="85" t="s">
        <v>125</v>
      </c>
      <c r="J46" s="85">
        <v>3</v>
      </c>
      <c r="K46" s="65">
        <v>0</v>
      </c>
      <c r="L46" s="90" t="s">
        <v>31</v>
      </c>
      <c r="M46" s="85">
        <f>IF(L46="KG",
IF(K46&lt;&gt;"",IF(K46&lt;='Classificação VP'!$E$36, 1, IF(K46&lt;='Classificação VP'!$E$37, 2, 3)),""),
IF(K46&lt;&gt;"",IF(K46&lt;='Classificação VP'!$E$39, 1, IF(K46&lt;='Classificação VP'!$E$40, 2, 3)),""))</f>
        <v>1</v>
      </c>
      <c r="N46" s="85"/>
      <c r="O46" s="85"/>
      <c r="P46" s="85">
        <f t="shared" si="0"/>
        <v>4</v>
      </c>
      <c r="Q46" s="85">
        <f t="shared" si="5"/>
        <v>4</v>
      </c>
      <c r="R46" s="85" t="str">
        <f t="shared" si="1"/>
        <v>Alto</v>
      </c>
      <c r="S46" s="85" t="str">
        <f t="shared" si="2"/>
        <v>Quinzenal</v>
      </c>
      <c r="T46" s="26"/>
      <c r="U46" s="26"/>
      <c r="V46" s="26"/>
      <c r="W46" s="26"/>
      <c r="X46" s="26"/>
      <c r="Y46" s="26"/>
      <c r="Z46" s="26"/>
    </row>
    <row r="47" spans="1:26" ht="12" customHeight="1">
      <c r="A47" s="85" t="s">
        <v>26</v>
      </c>
      <c r="B47" s="85"/>
      <c r="C47" s="85"/>
      <c r="D47" s="85"/>
      <c r="E47" s="85"/>
      <c r="F47" s="85" t="s">
        <v>106</v>
      </c>
      <c r="G47" s="57" t="s">
        <v>156</v>
      </c>
      <c r="H47" s="85" t="s">
        <v>167</v>
      </c>
      <c r="I47" s="85" t="s">
        <v>158</v>
      </c>
      <c r="J47" s="85">
        <v>2</v>
      </c>
      <c r="K47" s="65">
        <v>0</v>
      </c>
      <c r="L47" s="90" t="s">
        <v>31</v>
      </c>
      <c r="M47" s="85">
        <f>IF(L47="KG",
IF(K47&lt;&gt;"",IF(K47&lt;='Classificação VP'!$E$36, 1, IF(K47&lt;='Classificação VP'!$E$37, 2, 3)),""),
IF(K47&lt;&gt;"",IF(K47&lt;='Classificação VP'!$E$39, 1, IF(K47&lt;='Classificação VP'!$E$40, 2, 3)),""))</f>
        <v>1</v>
      </c>
      <c r="N47" s="85"/>
      <c r="O47" s="85"/>
      <c r="P47" s="85">
        <f t="shared" si="0"/>
        <v>4</v>
      </c>
      <c r="Q47" s="85">
        <f t="shared" si="5"/>
        <v>4</v>
      </c>
      <c r="R47" s="85" t="str">
        <f t="shared" si="1"/>
        <v>Alto</v>
      </c>
      <c r="S47" s="85" t="str">
        <f t="shared" si="2"/>
        <v>Quinzenal</v>
      </c>
      <c r="T47" s="26"/>
      <c r="U47" s="26"/>
      <c r="V47" s="26"/>
      <c r="W47" s="26"/>
      <c r="X47" s="26"/>
      <c r="Y47" s="26"/>
      <c r="Z47" s="26"/>
    </row>
    <row r="48" spans="1:26" ht="12" customHeight="1">
      <c r="A48" s="85" t="s">
        <v>26</v>
      </c>
      <c r="B48" s="85"/>
      <c r="C48" s="85"/>
      <c r="D48" s="85"/>
      <c r="E48" s="85"/>
      <c r="F48" s="85" t="s">
        <v>106</v>
      </c>
      <c r="G48" s="57" t="s">
        <v>156</v>
      </c>
      <c r="H48" s="85" t="s">
        <v>168</v>
      </c>
      <c r="I48" s="85" t="s">
        <v>125</v>
      </c>
      <c r="J48" s="85">
        <v>3</v>
      </c>
      <c r="K48" s="65">
        <v>0</v>
      </c>
      <c r="L48" s="90" t="s">
        <v>31</v>
      </c>
      <c r="M48" s="85">
        <f>IF(L48="KG",
IF(K48&lt;&gt;"",IF(K48&lt;='Classificação VP'!$E$36, 1, IF(K48&lt;='Classificação VP'!$E$37, 2, 3)),""),
IF(K48&lt;&gt;"",IF(K48&lt;='Classificação VP'!$E$39, 1, IF(K48&lt;='Classificação VP'!$E$40, 2, 3)),""))</f>
        <v>1</v>
      </c>
      <c r="N48" s="85"/>
      <c r="O48" s="85"/>
      <c r="P48" s="85">
        <f t="shared" si="0"/>
        <v>4</v>
      </c>
      <c r="Q48" s="85">
        <f t="shared" si="5"/>
        <v>4</v>
      </c>
      <c r="R48" s="85" t="str">
        <f t="shared" si="1"/>
        <v>Alto</v>
      </c>
      <c r="S48" s="85" t="str">
        <f t="shared" si="2"/>
        <v>Quinzenal</v>
      </c>
      <c r="T48" s="26"/>
      <c r="U48" s="26"/>
      <c r="V48" s="26"/>
      <c r="W48" s="26"/>
      <c r="X48" s="26"/>
      <c r="Y48" s="26"/>
      <c r="Z48" s="26"/>
    </row>
    <row r="49" spans="1:26" ht="12" customHeight="1">
      <c r="A49" s="85" t="s">
        <v>26</v>
      </c>
      <c r="B49" s="85"/>
      <c r="C49" s="85"/>
      <c r="D49" s="85"/>
      <c r="E49" s="85"/>
      <c r="F49" s="85" t="s">
        <v>106</v>
      </c>
      <c r="G49" s="57" t="s">
        <v>156</v>
      </c>
      <c r="H49" s="85" t="s">
        <v>169</v>
      </c>
      <c r="I49" s="85" t="s">
        <v>125</v>
      </c>
      <c r="J49" s="85">
        <v>3</v>
      </c>
      <c r="K49" s="65">
        <v>0</v>
      </c>
      <c r="L49" s="90" t="s">
        <v>31</v>
      </c>
      <c r="M49" s="85">
        <f>IF(L49="KG",
IF(K49&lt;&gt;"",IF(K49&lt;='Classificação VP'!$E$36, 1, IF(K49&lt;='Classificação VP'!$E$37, 2, 3)),""),
IF(K49&lt;&gt;"",IF(K49&lt;='Classificação VP'!$E$39, 1, IF(K49&lt;='Classificação VP'!$E$40, 2, 3)),""))</f>
        <v>1</v>
      </c>
      <c r="N49" s="85"/>
      <c r="O49" s="85"/>
      <c r="P49" s="85">
        <f t="shared" si="0"/>
        <v>4</v>
      </c>
      <c r="Q49" s="85">
        <f t="shared" si="5"/>
        <v>4</v>
      </c>
      <c r="R49" s="85" t="str">
        <f t="shared" si="1"/>
        <v>Alto</v>
      </c>
      <c r="S49" s="85" t="str">
        <f t="shared" si="2"/>
        <v>Quinzenal</v>
      </c>
      <c r="T49" s="26"/>
      <c r="U49" s="26"/>
      <c r="V49" s="26"/>
      <c r="W49" s="26"/>
      <c r="X49" s="26"/>
      <c r="Y49" s="26"/>
      <c r="Z49" s="26"/>
    </row>
    <row r="50" spans="1:26" ht="12" customHeight="1">
      <c r="A50" s="85" t="s">
        <v>26</v>
      </c>
      <c r="B50" s="85"/>
      <c r="C50" s="85"/>
      <c r="D50" s="85"/>
      <c r="E50" s="85"/>
      <c r="F50" s="85" t="s">
        <v>106</v>
      </c>
      <c r="G50" s="57" t="s">
        <v>156</v>
      </c>
      <c r="H50" s="85" t="s">
        <v>159</v>
      </c>
      <c r="I50" s="85" t="s">
        <v>109</v>
      </c>
      <c r="J50" s="85">
        <v>2</v>
      </c>
      <c r="K50" s="65">
        <v>0</v>
      </c>
      <c r="L50" s="90" t="s">
        <v>31</v>
      </c>
      <c r="M50" s="85">
        <f>IF(L50="KG",
IF(K50&lt;&gt;"",IF(K50&lt;='Classificação VP'!$E$36, 1, IF(K50&lt;='Classificação VP'!$E$37, 2, 3)),""),
IF(K50&lt;&gt;"",IF(K50&lt;='Classificação VP'!$E$39, 1, IF(K50&lt;='Classificação VP'!$E$40, 2, 3)),""))</f>
        <v>1</v>
      </c>
      <c r="N50" s="85"/>
      <c r="O50" s="85"/>
      <c r="P50" s="85">
        <f t="shared" si="0"/>
        <v>4</v>
      </c>
      <c r="Q50" s="85">
        <f t="shared" si="5"/>
        <v>4</v>
      </c>
      <c r="R50" s="85" t="str">
        <f t="shared" si="1"/>
        <v>Alto</v>
      </c>
      <c r="S50" s="85" t="str">
        <f t="shared" si="2"/>
        <v>Quinzenal</v>
      </c>
      <c r="T50" s="26"/>
      <c r="U50" s="26"/>
      <c r="V50" s="26"/>
      <c r="W50" s="26"/>
      <c r="X50" s="26"/>
      <c r="Y50" s="26"/>
      <c r="Z50" s="26"/>
    </row>
    <row r="51" spans="1:26" ht="12" customHeight="1">
      <c r="A51" s="85" t="s">
        <v>26</v>
      </c>
      <c r="B51" s="85"/>
      <c r="C51" s="85"/>
      <c r="D51" s="85"/>
      <c r="E51" s="85"/>
      <c r="F51" s="90" t="s">
        <v>50</v>
      </c>
      <c r="G51" s="57" t="s">
        <v>156</v>
      </c>
      <c r="H51" s="85" t="s">
        <v>69</v>
      </c>
      <c r="I51" s="85" t="s">
        <v>67</v>
      </c>
      <c r="J51" s="85">
        <v>3</v>
      </c>
      <c r="K51" s="65">
        <v>0</v>
      </c>
      <c r="L51" s="90" t="s">
        <v>31</v>
      </c>
      <c r="M51" s="85">
        <f>IF(L51="KG",
IF(K51&lt;&gt;"",IF(K51&lt;='Classificação VP'!$E$36, 1, IF(K51&lt;='Classificação VP'!$E$37, 2, 3)),""),
IF(K51&lt;&gt;"",IF(K51&lt;='Classificação VP'!$E$39, 1, IF(K51&lt;='Classificação VP'!$E$40, 2, 3)),""))</f>
        <v>1</v>
      </c>
      <c r="N51" s="85"/>
      <c r="O51" s="85"/>
      <c r="P51" s="85">
        <f t="shared" si="0"/>
        <v>4</v>
      </c>
      <c r="Q51" s="85">
        <f t="shared" si="5"/>
        <v>4</v>
      </c>
      <c r="R51" s="85" t="str">
        <f t="shared" si="1"/>
        <v>Alto</v>
      </c>
      <c r="S51" s="85" t="str">
        <f t="shared" si="2"/>
        <v>Quinzenal</v>
      </c>
      <c r="T51" s="26"/>
      <c r="U51" s="26"/>
      <c r="V51" s="26"/>
      <c r="W51" s="26"/>
      <c r="X51" s="26"/>
      <c r="Y51" s="26"/>
      <c r="Z51" s="26"/>
    </row>
    <row r="52" spans="1:26" ht="12" customHeight="1">
      <c r="A52" s="85" t="s">
        <v>26</v>
      </c>
      <c r="B52" s="85"/>
      <c r="C52" s="85"/>
      <c r="D52" s="85"/>
      <c r="E52" s="85"/>
      <c r="F52" s="90" t="s">
        <v>50</v>
      </c>
      <c r="G52" s="57" t="s">
        <v>156</v>
      </c>
      <c r="H52" s="85" t="s">
        <v>68</v>
      </c>
      <c r="I52" s="85" t="s">
        <v>67</v>
      </c>
      <c r="J52" s="85">
        <v>3</v>
      </c>
      <c r="K52" s="65">
        <v>0</v>
      </c>
      <c r="L52" s="90" t="s">
        <v>31</v>
      </c>
      <c r="M52" s="85">
        <f>IF(L52="KG",
IF(K52&lt;&gt;"",IF(K52&lt;='Classificação VP'!$E$36, 1, IF(K52&lt;='Classificação VP'!$E$37, 2, 3)),""),
IF(K52&lt;&gt;"",IF(K52&lt;='Classificação VP'!$E$39, 1, IF(K52&lt;='Classificação VP'!$E$40, 2, 3)),""))</f>
        <v>1</v>
      </c>
      <c r="N52" s="85"/>
      <c r="O52" s="85"/>
      <c r="P52" s="85">
        <f t="shared" si="0"/>
        <v>4</v>
      </c>
      <c r="Q52" s="85">
        <f t="shared" si="5"/>
        <v>4</v>
      </c>
      <c r="R52" s="85" t="str">
        <f t="shared" si="1"/>
        <v>Alto</v>
      </c>
      <c r="S52" s="85" t="str">
        <f t="shared" si="2"/>
        <v>Quinzenal</v>
      </c>
      <c r="T52" s="26"/>
      <c r="U52" s="26"/>
      <c r="V52" s="26"/>
      <c r="W52" s="26"/>
      <c r="X52" s="26"/>
      <c r="Y52" s="26"/>
      <c r="Z52" s="26"/>
    </row>
    <row r="53" spans="1:26" ht="12" customHeight="1">
      <c r="A53" s="85" t="s">
        <v>26</v>
      </c>
      <c r="B53" s="85"/>
      <c r="C53" s="85"/>
      <c r="D53" s="85"/>
      <c r="E53" s="85"/>
      <c r="F53" s="90" t="s">
        <v>50</v>
      </c>
      <c r="G53" s="57" t="s">
        <v>156</v>
      </c>
      <c r="H53" s="85" t="s">
        <v>170</v>
      </c>
      <c r="I53" s="85" t="s">
        <v>72</v>
      </c>
      <c r="J53" s="85">
        <v>2</v>
      </c>
      <c r="K53" s="65">
        <v>0</v>
      </c>
      <c r="L53" s="90" t="s">
        <v>31</v>
      </c>
      <c r="M53" s="85">
        <f>IF(L53="KG",
IF(K53&lt;&gt;"",IF(K53&lt;='Classificação VP'!$E$36, 1, IF(K53&lt;='Classificação VP'!$E$37, 2, 3)),""),
IF(K53&lt;&gt;"",IF(K53&lt;='Classificação VP'!$E$39, 1, IF(K53&lt;='Classificação VP'!$E$40, 2, 3)),""))</f>
        <v>1</v>
      </c>
      <c r="N53" s="85"/>
      <c r="O53" s="85"/>
      <c r="P53" s="85">
        <f t="shared" si="0"/>
        <v>4</v>
      </c>
      <c r="Q53" s="85">
        <f t="shared" si="5"/>
        <v>4</v>
      </c>
      <c r="R53" s="85" t="str">
        <f t="shared" si="1"/>
        <v>Alto</v>
      </c>
      <c r="S53" s="85" t="str">
        <f t="shared" si="2"/>
        <v>Quinzenal</v>
      </c>
      <c r="T53" s="26"/>
      <c r="U53" s="26"/>
      <c r="V53" s="26"/>
      <c r="W53" s="26"/>
      <c r="X53" s="26"/>
      <c r="Y53" s="26"/>
      <c r="Z53" s="26"/>
    </row>
    <row r="54" spans="1:26" ht="12" customHeight="1">
      <c r="A54" s="85" t="s">
        <v>26</v>
      </c>
      <c r="B54" s="85"/>
      <c r="C54" s="85"/>
      <c r="D54" s="85"/>
      <c r="E54" s="85"/>
      <c r="F54" s="85" t="s">
        <v>106</v>
      </c>
      <c r="G54" s="57" t="s">
        <v>156</v>
      </c>
      <c r="H54" s="85" t="s">
        <v>175</v>
      </c>
      <c r="I54" s="85" t="s">
        <v>109</v>
      </c>
      <c r="J54" s="85">
        <v>2</v>
      </c>
      <c r="K54" s="65">
        <v>0</v>
      </c>
      <c r="L54" s="90" t="s">
        <v>31</v>
      </c>
      <c r="M54" s="85">
        <f>IF(L54="KG",
IF(K54&lt;&gt;"",IF(K54&lt;='Classificação VP'!$E$36, 1, IF(K54&lt;='Classificação VP'!$E$37, 2, 3)),""),
IF(K54&lt;&gt;"",IF(K54&lt;='Classificação VP'!$E$39, 1, IF(K54&lt;='Classificação VP'!$E$40, 2, 3)),""))</f>
        <v>1</v>
      </c>
      <c r="N54" s="85"/>
      <c r="O54" s="85"/>
      <c r="P54" s="85">
        <f t="shared" si="0"/>
        <v>4</v>
      </c>
      <c r="Q54" s="85">
        <f t="shared" si="5"/>
        <v>4</v>
      </c>
      <c r="R54" s="85" t="str">
        <f t="shared" si="1"/>
        <v>Alto</v>
      </c>
      <c r="S54" s="85" t="str">
        <f t="shared" si="2"/>
        <v>Quinzenal</v>
      </c>
      <c r="T54" s="26"/>
      <c r="U54" s="26"/>
      <c r="V54" s="26"/>
      <c r="W54" s="26"/>
      <c r="X54" s="26"/>
      <c r="Y54" s="26"/>
      <c r="Z54" s="26"/>
    </row>
    <row r="55" spans="1:26" ht="12" customHeight="1">
      <c r="A55" s="196" t="s">
        <v>26</v>
      </c>
      <c r="B55" s="196"/>
      <c r="C55" s="196"/>
      <c r="D55" s="196"/>
      <c r="E55" s="196"/>
      <c r="F55" s="197" t="s">
        <v>160</v>
      </c>
      <c r="G55" s="197" t="s">
        <v>156</v>
      </c>
      <c r="H55" s="197" t="s">
        <v>161</v>
      </c>
      <c r="I55" s="197" t="s">
        <v>161</v>
      </c>
      <c r="J55" s="196">
        <v>2</v>
      </c>
      <c r="K55" s="200">
        <v>0</v>
      </c>
      <c r="L55" s="197" t="s">
        <v>31</v>
      </c>
      <c r="M55" s="196">
        <f>IF(L55="KG",
IF(K55&lt;&gt;"",IF(K55&lt;='Classificação VP'!$E$36, 1, IF(K55&lt;='Classificação VP'!$E$37, 2, 3)),""),
IF(K55&lt;&gt;"",IF(K55&lt;='Classificação VP'!$E$39, 1, IF(K55&lt;='Classificação VP'!$E$40, 2, 3)),""))</f>
        <v>1</v>
      </c>
      <c r="N55" s="197">
        <v>3</v>
      </c>
      <c r="O55" s="197">
        <v>3</v>
      </c>
      <c r="P55" s="196">
        <f t="shared" si="0"/>
        <v>2.5</v>
      </c>
      <c r="Q55" s="197">
        <v>4</v>
      </c>
      <c r="R55" s="217" t="str">
        <f t="shared" si="1"/>
        <v>Alto</v>
      </c>
      <c r="S55" s="196" t="str">
        <f t="shared" si="2"/>
        <v>Quinzenal</v>
      </c>
      <c r="T55" s="26"/>
      <c r="U55" s="26"/>
      <c r="V55" s="26"/>
      <c r="W55" s="26"/>
      <c r="X55" s="26"/>
      <c r="Y55" s="26"/>
      <c r="Z55" s="26"/>
    </row>
    <row r="56" spans="1:26" ht="12" customHeight="1">
      <c r="A56" s="53" t="s">
        <v>26</v>
      </c>
      <c r="B56" s="85"/>
      <c r="C56" s="90"/>
      <c r="D56" s="86"/>
      <c r="E56" s="214"/>
      <c r="F56" s="85" t="s">
        <v>106</v>
      </c>
      <c r="G56" s="57" t="s">
        <v>156</v>
      </c>
      <c r="H56" s="85" t="s">
        <v>157</v>
      </c>
      <c r="I56" s="85" t="s">
        <v>67</v>
      </c>
      <c r="J56" s="85">
        <v>3</v>
      </c>
      <c r="K56" s="60">
        <v>67195</v>
      </c>
      <c r="L56" s="85" t="s">
        <v>31</v>
      </c>
      <c r="M56" s="85">
        <f>IF(L56="KG",
IF(K56&lt;&gt;"",IF(K56&lt;='Classificação VP'!$E$36, 1, IF(K56&lt;='Classificação VP'!$E$37, 2, 3)),""),
IF(K56&lt;&gt;"",IF(K56&lt;='Classificação VP'!$E$39, 1, IF(K56&lt;='Classificação VP'!$E$40, 2, 3)),""))</f>
        <v>1</v>
      </c>
      <c r="N56" s="90">
        <v>3</v>
      </c>
      <c r="O56" s="90">
        <v>2</v>
      </c>
      <c r="P56" s="85">
        <f t="shared" si="0"/>
        <v>2</v>
      </c>
      <c r="Q56" s="85">
        <f t="shared" ref="Q56:Q87" si="6">IFERROR(IF( (P56-INT(P56))&lt;0.5, INT(P56), IF((P56-INT(P56))&gt;0.5,INT(P56)+1,IF((P56-INT(P56))=0.5,IF(ISODD(INT(P56)),INT(P56)+1,INT(P56))))), "Pendente")</f>
        <v>2</v>
      </c>
      <c r="R56" s="85" t="str">
        <f t="shared" si="1"/>
        <v>Baixo</v>
      </c>
      <c r="S56" s="85" t="str">
        <f t="shared" si="2"/>
        <v>Semestral</v>
      </c>
      <c r="T56" s="26"/>
      <c r="U56" s="26"/>
      <c r="V56" s="26"/>
      <c r="W56" s="26"/>
      <c r="X56" s="26"/>
      <c r="Y56" s="26"/>
      <c r="Z56" s="26"/>
    </row>
    <row r="57" spans="1:26" ht="12" customHeight="1">
      <c r="A57" s="53" t="s">
        <v>26</v>
      </c>
      <c r="B57" s="85"/>
      <c r="C57" s="90"/>
      <c r="D57" s="86"/>
      <c r="E57" s="214"/>
      <c r="F57" s="85" t="s">
        <v>106</v>
      </c>
      <c r="G57" s="57" t="s">
        <v>156</v>
      </c>
      <c r="H57" s="90" t="s">
        <v>173</v>
      </c>
      <c r="I57" s="85" t="s">
        <v>72</v>
      </c>
      <c r="J57" s="85">
        <v>2</v>
      </c>
      <c r="K57" s="60">
        <v>291</v>
      </c>
      <c r="L57" s="90" t="s">
        <v>31</v>
      </c>
      <c r="M57" s="85">
        <f>IF(L57="KG",
IF(K57&lt;&gt;"",IF(K57&lt;='Classificação VP'!$E$36, 1, IF(K57&lt;='Classificação VP'!$E$37, 2, 3)),""),
IF(K57&lt;&gt;"",IF(K57&lt;='Classificação VP'!$E$39, 1, IF(K57&lt;='Classificação VP'!$E$40, 2, 3)),""))</f>
        <v>1</v>
      </c>
      <c r="N57" s="90">
        <v>2</v>
      </c>
      <c r="O57" s="90">
        <v>2</v>
      </c>
      <c r="P57" s="85">
        <f t="shared" si="0"/>
        <v>1.75</v>
      </c>
      <c r="Q57" s="85">
        <f t="shared" si="6"/>
        <v>2</v>
      </c>
      <c r="R57" s="85" t="str">
        <f t="shared" si="1"/>
        <v>Baixo</v>
      </c>
      <c r="S57" s="85" t="str">
        <f t="shared" si="2"/>
        <v>Semestral</v>
      </c>
      <c r="T57" s="26"/>
      <c r="U57" s="26"/>
      <c r="V57" s="26"/>
      <c r="W57" s="26"/>
      <c r="X57" s="26"/>
      <c r="Y57" s="26"/>
      <c r="Z57" s="26"/>
    </row>
    <row r="58" spans="1:26" ht="12" customHeight="1">
      <c r="A58" s="53" t="s">
        <v>26</v>
      </c>
      <c r="B58" s="85"/>
      <c r="C58" s="90"/>
      <c r="D58" s="86"/>
      <c r="E58" s="214"/>
      <c r="F58" s="85" t="s">
        <v>106</v>
      </c>
      <c r="G58" s="57" t="s">
        <v>156</v>
      </c>
      <c r="H58" s="90" t="s">
        <v>174</v>
      </c>
      <c r="I58" s="85" t="s">
        <v>67</v>
      </c>
      <c r="J58" s="85">
        <v>3</v>
      </c>
      <c r="K58" s="60">
        <v>364</v>
      </c>
      <c r="L58" s="90" t="s">
        <v>31</v>
      </c>
      <c r="M58" s="85">
        <f>IF(L58="KG",
IF(K58&lt;&gt;"",IF(K58&lt;='Classificação VP'!$E$36, 1, IF(K58&lt;='Classificação VP'!$E$37, 2, 3)),""),
IF(K58&lt;&gt;"",IF(K58&lt;='Classificação VP'!$E$39, 1, IF(K58&lt;='Classificação VP'!$E$40, 2, 3)),""))</f>
        <v>1</v>
      </c>
      <c r="N58" s="90">
        <v>3</v>
      </c>
      <c r="O58" s="90">
        <v>2</v>
      </c>
      <c r="P58" s="85">
        <f t="shared" si="0"/>
        <v>2</v>
      </c>
      <c r="Q58" s="85">
        <f t="shared" si="6"/>
        <v>2</v>
      </c>
      <c r="R58" s="85" t="str">
        <f t="shared" si="1"/>
        <v>Baixo</v>
      </c>
      <c r="S58" s="85" t="str">
        <f t="shared" si="2"/>
        <v>Semestral</v>
      </c>
      <c r="T58" s="26"/>
      <c r="U58" s="26"/>
      <c r="V58" s="26"/>
      <c r="W58" s="26"/>
      <c r="X58" s="26"/>
      <c r="Y58" s="26"/>
      <c r="Z58" s="26"/>
    </row>
    <row r="59" spans="1:26" ht="12" customHeight="1">
      <c r="A59" s="53" t="s">
        <v>26</v>
      </c>
      <c r="B59" s="85"/>
      <c r="C59" s="90"/>
      <c r="D59" s="86"/>
      <c r="E59" s="214"/>
      <c r="F59" s="85" t="s">
        <v>106</v>
      </c>
      <c r="G59" s="57" t="s">
        <v>156</v>
      </c>
      <c r="H59" s="85" t="s">
        <v>168</v>
      </c>
      <c r="I59" s="85" t="s">
        <v>125</v>
      </c>
      <c r="J59" s="85">
        <v>3</v>
      </c>
      <c r="K59" s="60">
        <v>4920</v>
      </c>
      <c r="L59" s="90" t="s">
        <v>31</v>
      </c>
      <c r="M59" s="85">
        <f>IF(L59="KG",
IF(K59&lt;&gt;"",IF(K59&lt;='Classificação VP'!$E$36, 1, IF(K59&lt;='Classificação VP'!$E$37, 2, 3)),""),
IF(K59&lt;&gt;"",IF(K59&lt;='Classificação VP'!$E$39, 1, IF(K59&lt;='Classificação VP'!$E$40, 2, 3)),""))</f>
        <v>1</v>
      </c>
      <c r="N59" s="90">
        <v>3</v>
      </c>
      <c r="O59" s="90">
        <v>2</v>
      </c>
      <c r="P59" s="85">
        <f t="shared" si="0"/>
        <v>2</v>
      </c>
      <c r="Q59" s="85">
        <f t="shared" si="6"/>
        <v>2</v>
      </c>
      <c r="R59" s="85" t="str">
        <f t="shared" si="1"/>
        <v>Baixo</v>
      </c>
      <c r="S59" s="85" t="str">
        <f t="shared" si="2"/>
        <v>Semestral</v>
      </c>
      <c r="T59" s="26"/>
      <c r="U59" s="26"/>
      <c r="V59" s="26"/>
      <c r="W59" s="26"/>
      <c r="X59" s="26"/>
      <c r="Y59" s="26"/>
      <c r="Z59" s="26"/>
    </row>
    <row r="60" spans="1:26" ht="12" customHeight="1">
      <c r="A60" s="53" t="s">
        <v>26</v>
      </c>
      <c r="B60" s="85"/>
      <c r="C60" s="90"/>
      <c r="D60" s="86"/>
      <c r="E60" s="214"/>
      <c r="F60" s="85" t="s">
        <v>106</v>
      </c>
      <c r="G60" s="57" t="s">
        <v>156</v>
      </c>
      <c r="H60" s="85" t="s">
        <v>169</v>
      </c>
      <c r="I60" s="85" t="s">
        <v>109</v>
      </c>
      <c r="J60" s="85">
        <v>2</v>
      </c>
      <c r="K60" s="60">
        <v>4168</v>
      </c>
      <c r="L60" s="90" t="s">
        <v>31</v>
      </c>
      <c r="M60" s="85">
        <f>IF(L60="KG",
IF(K60&lt;&gt;"",IF(K60&lt;='Classificação VP'!$E$36, 1, IF(K60&lt;='Classificação VP'!$E$37, 2, 3)),""),
IF(K60&lt;&gt;"",IF(K60&lt;='Classificação VP'!$E$39, 1, IF(K60&lt;='Classificação VP'!$E$40, 2, 3)),""))</f>
        <v>1</v>
      </c>
      <c r="N60" s="90">
        <v>2</v>
      </c>
      <c r="O60" s="90">
        <v>2</v>
      </c>
      <c r="P60" s="85">
        <f t="shared" si="0"/>
        <v>1.75</v>
      </c>
      <c r="Q60" s="85">
        <f t="shared" si="6"/>
        <v>2</v>
      </c>
      <c r="R60" s="85" t="str">
        <f t="shared" si="1"/>
        <v>Baixo</v>
      </c>
      <c r="S60" s="85" t="str">
        <f t="shared" si="2"/>
        <v>Semestral</v>
      </c>
      <c r="T60" s="26"/>
      <c r="U60" s="26"/>
      <c r="V60" s="26"/>
      <c r="W60" s="26"/>
      <c r="X60" s="26"/>
      <c r="Y60" s="26"/>
      <c r="Z60" s="26"/>
    </row>
    <row r="61" spans="1:26" ht="12" customHeight="1">
      <c r="A61" s="53" t="s">
        <v>26</v>
      </c>
      <c r="B61" s="85"/>
      <c r="C61" s="90"/>
      <c r="D61" s="86"/>
      <c r="E61" s="214"/>
      <c r="F61" s="85" t="s">
        <v>106</v>
      </c>
      <c r="G61" s="57" t="s">
        <v>156</v>
      </c>
      <c r="H61" s="85" t="s">
        <v>159</v>
      </c>
      <c r="I61" s="85" t="s">
        <v>125</v>
      </c>
      <c r="J61" s="85">
        <v>3</v>
      </c>
      <c r="K61" s="60">
        <v>37564</v>
      </c>
      <c r="L61" s="90" t="s">
        <v>31</v>
      </c>
      <c r="M61" s="85">
        <f>IF(L61="KG",
IF(K61&lt;&gt;"",IF(K61&lt;='Classificação VP'!$E$36, 1, IF(K61&lt;='Classificação VP'!$E$37, 2, 3)),""),
IF(K61&lt;&gt;"",IF(K61&lt;='Classificação VP'!$E$39, 1, IF(K61&lt;='Classificação VP'!$E$40, 2, 3)),""))</f>
        <v>1</v>
      </c>
      <c r="N61" s="90">
        <v>3</v>
      </c>
      <c r="O61" s="90">
        <v>2</v>
      </c>
      <c r="P61" s="85">
        <f t="shared" si="0"/>
        <v>2</v>
      </c>
      <c r="Q61" s="85">
        <f t="shared" si="6"/>
        <v>2</v>
      </c>
      <c r="R61" s="85" t="str">
        <f t="shared" si="1"/>
        <v>Baixo</v>
      </c>
      <c r="S61" s="85" t="str">
        <f t="shared" si="2"/>
        <v>Semestral</v>
      </c>
      <c r="T61" s="26"/>
      <c r="U61" s="26"/>
      <c r="V61" s="26"/>
      <c r="W61" s="26"/>
      <c r="X61" s="26"/>
      <c r="Y61" s="26"/>
      <c r="Z61" s="26"/>
    </row>
    <row r="62" spans="1:26" ht="12" customHeight="1">
      <c r="A62" s="53" t="s">
        <v>26</v>
      </c>
      <c r="B62" s="85"/>
      <c r="C62" s="90"/>
      <c r="D62" s="86"/>
      <c r="E62" s="214"/>
      <c r="F62" s="90" t="s">
        <v>50</v>
      </c>
      <c r="G62" s="57" t="s">
        <v>156</v>
      </c>
      <c r="H62" s="85" t="s">
        <v>69</v>
      </c>
      <c r="I62" s="85" t="s">
        <v>125</v>
      </c>
      <c r="J62" s="85">
        <v>3</v>
      </c>
      <c r="K62" s="60">
        <v>878</v>
      </c>
      <c r="L62" s="90" t="s">
        <v>31</v>
      </c>
      <c r="M62" s="85">
        <f>IF(L62="KG",
IF(K62&lt;&gt;"",IF(K62&lt;='Classificação VP'!$E$36, 1, IF(K62&lt;='Classificação VP'!$E$37, 2, 3)),""),
IF(K62&lt;&gt;"",IF(K62&lt;='Classificação VP'!$E$39, 1, IF(K62&lt;='Classificação VP'!$E$40, 2, 3)),""))</f>
        <v>1</v>
      </c>
      <c r="N62" s="90">
        <v>3</v>
      </c>
      <c r="O62" s="90">
        <v>2</v>
      </c>
      <c r="P62" s="85">
        <f t="shared" si="0"/>
        <v>2</v>
      </c>
      <c r="Q62" s="85">
        <f t="shared" si="6"/>
        <v>2</v>
      </c>
      <c r="R62" s="85" t="str">
        <f t="shared" si="1"/>
        <v>Baixo</v>
      </c>
      <c r="S62" s="85" t="str">
        <f t="shared" si="2"/>
        <v>Semestral</v>
      </c>
      <c r="T62" s="26"/>
      <c r="U62" s="26"/>
      <c r="V62" s="26"/>
      <c r="W62" s="26"/>
      <c r="X62" s="26"/>
      <c r="Y62" s="26"/>
      <c r="Z62" s="26"/>
    </row>
    <row r="63" spans="1:26" ht="12" customHeight="1">
      <c r="A63" s="53" t="s">
        <v>26</v>
      </c>
      <c r="B63" s="85"/>
      <c r="C63" s="90"/>
      <c r="D63" s="86"/>
      <c r="E63" s="214"/>
      <c r="F63" s="90" t="s">
        <v>50</v>
      </c>
      <c r="G63" s="57" t="s">
        <v>156</v>
      </c>
      <c r="H63" s="85" t="s">
        <v>68</v>
      </c>
      <c r="I63" s="85" t="s">
        <v>158</v>
      </c>
      <c r="J63" s="85">
        <v>2</v>
      </c>
      <c r="K63" s="60">
        <v>345</v>
      </c>
      <c r="L63" s="90" t="s">
        <v>31</v>
      </c>
      <c r="M63" s="85">
        <f>IF(L63="KG",
IF(K63&lt;&gt;"",IF(K63&lt;='Classificação VP'!$E$36, 1, IF(K63&lt;='Classificação VP'!$E$37, 2, 3)),""),
IF(K63&lt;&gt;"",IF(K63&lt;='Classificação VP'!$E$39, 1, IF(K63&lt;='Classificação VP'!$E$40, 2, 3)),""))</f>
        <v>1</v>
      </c>
      <c r="N63" s="90">
        <v>2</v>
      </c>
      <c r="O63" s="90">
        <v>2</v>
      </c>
      <c r="P63" s="85">
        <f t="shared" si="0"/>
        <v>1.75</v>
      </c>
      <c r="Q63" s="85">
        <f t="shared" si="6"/>
        <v>2</v>
      </c>
      <c r="R63" s="85" t="str">
        <f t="shared" si="1"/>
        <v>Baixo</v>
      </c>
      <c r="S63" s="85" t="str">
        <f t="shared" si="2"/>
        <v>Semestral</v>
      </c>
      <c r="T63" s="26"/>
      <c r="U63" s="26"/>
      <c r="V63" s="26"/>
      <c r="W63" s="26"/>
      <c r="X63" s="26"/>
      <c r="Y63" s="26"/>
      <c r="Z63" s="26"/>
    </row>
    <row r="64" spans="1:26" ht="12" customHeight="1">
      <c r="A64" s="53" t="s">
        <v>26</v>
      </c>
      <c r="B64" s="85"/>
      <c r="C64" s="90"/>
      <c r="D64" s="86"/>
      <c r="E64" s="214"/>
      <c r="F64" s="90" t="s">
        <v>50</v>
      </c>
      <c r="G64" s="57" t="s">
        <v>156</v>
      </c>
      <c r="H64" s="85" t="s">
        <v>170</v>
      </c>
      <c r="I64" s="85" t="s">
        <v>125</v>
      </c>
      <c r="J64" s="85">
        <v>3</v>
      </c>
      <c r="K64" s="60">
        <v>1917</v>
      </c>
      <c r="L64" s="90" t="s">
        <v>31</v>
      </c>
      <c r="M64" s="85">
        <f>IF(L64="KG",
IF(K64&lt;&gt;"",IF(K64&lt;='Classificação VP'!$E$36, 1, IF(K64&lt;='Classificação VP'!$E$37, 2, 3)),""),
IF(K64&lt;&gt;"",IF(K64&lt;='Classificação VP'!$E$39, 1, IF(K64&lt;='Classificação VP'!$E$40, 2, 3)),""))</f>
        <v>1</v>
      </c>
      <c r="N64" s="90">
        <v>3</v>
      </c>
      <c r="O64" s="90">
        <v>2</v>
      </c>
      <c r="P64" s="85">
        <f t="shared" si="0"/>
        <v>2</v>
      </c>
      <c r="Q64" s="85">
        <f t="shared" si="6"/>
        <v>2</v>
      </c>
      <c r="R64" s="85" t="str">
        <f t="shared" si="1"/>
        <v>Baixo</v>
      </c>
      <c r="S64" s="85" t="str">
        <f t="shared" si="2"/>
        <v>Semestral</v>
      </c>
      <c r="T64" s="26"/>
      <c r="U64" s="26"/>
      <c r="V64" s="26"/>
      <c r="W64" s="26"/>
      <c r="X64" s="26"/>
      <c r="Y64" s="26"/>
      <c r="Z64" s="26"/>
    </row>
    <row r="65" spans="1:26" ht="12" customHeight="1">
      <c r="A65" s="53" t="s">
        <v>26</v>
      </c>
      <c r="B65" s="85"/>
      <c r="C65" s="90"/>
      <c r="D65" s="86"/>
      <c r="E65" s="214"/>
      <c r="F65" s="85" t="s">
        <v>106</v>
      </c>
      <c r="G65" s="57" t="s">
        <v>156</v>
      </c>
      <c r="H65" s="85" t="s">
        <v>175</v>
      </c>
      <c r="I65" s="85" t="s">
        <v>125</v>
      </c>
      <c r="J65" s="85">
        <v>3</v>
      </c>
      <c r="K65" s="60">
        <v>2563</v>
      </c>
      <c r="L65" s="90" t="s">
        <v>31</v>
      </c>
      <c r="M65" s="85">
        <f>IF(L65="KG",
IF(K65&lt;&gt;"",IF(K65&lt;='Classificação VP'!$E$36, 1, IF(K65&lt;='Classificação VP'!$E$37, 2, 3)),""),
IF(K65&lt;&gt;"",IF(K65&lt;='Classificação VP'!$E$39, 1, IF(K65&lt;='Classificação VP'!$E$40, 2, 3)),""))</f>
        <v>1</v>
      </c>
      <c r="N65" s="90">
        <v>3</v>
      </c>
      <c r="O65" s="90">
        <v>2</v>
      </c>
      <c r="P65" s="85">
        <f t="shared" si="0"/>
        <v>2</v>
      </c>
      <c r="Q65" s="85">
        <f t="shared" si="6"/>
        <v>2</v>
      </c>
      <c r="R65" s="85" t="str">
        <f t="shared" si="1"/>
        <v>Baixo</v>
      </c>
      <c r="S65" s="85" t="str">
        <f t="shared" si="2"/>
        <v>Semestral</v>
      </c>
      <c r="T65" s="26"/>
      <c r="U65" s="26"/>
      <c r="V65" s="26"/>
      <c r="W65" s="26"/>
      <c r="X65" s="26"/>
      <c r="Y65" s="26"/>
      <c r="Z65" s="26"/>
    </row>
    <row r="66" spans="1:26" ht="12" customHeight="1">
      <c r="A66" s="196" t="s">
        <v>26</v>
      </c>
      <c r="B66" s="196"/>
      <c r="C66" s="197"/>
      <c r="D66" s="198"/>
      <c r="E66" s="199"/>
      <c r="F66" s="197" t="s">
        <v>160</v>
      </c>
      <c r="G66" s="197" t="s">
        <v>156</v>
      </c>
      <c r="H66" s="197" t="s">
        <v>161</v>
      </c>
      <c r="I66" s="197" t="s">
        <v>161</v>
      </c>
      <c r="J66" s="196">
        <v>3</v>
      </c>
      <c r="K66" s="203">
        <v>120205</v>
      </c>
      <c r="L66" s="204" t="s">
        <v>31</v>
      </c>
      <c r="M66" s="209">
        <f>IF(L66="KG",
IF(K66&lt;&gt;"",IF(K66&lt;='Classificação VP'!$E$36, 1, IF(K66&lt;='Classificação VP'!$E$37, 2, 3)),""),
IF(K66&lt;&gt;"",IF(K66&lt;='Classificação VP'!$E$39, 1, IF(K66&lt;='Classificação VP'!$E$40, 2, 3)),""))</f>
        <v>1</v>
      </c>
      <c r="N66" s="206">
        <v>3</v>
      </c>
      <c r="O66" s="206">
        <v>2</v>
      </c>
      <c r="P66" s="207">
        <f t="shared" si="0"/>
        <v>2</v>
      </c>
      <c r="Q66" s="207">
        <f t="shared" si="6"/>
        <v>2</v>
      </c>
      <c r="R66" s="218" t="str">
        <f t="shared" si="1"/>
        <v>Baixo</v>
      </c>
      <c r="S66" s="210" t="str">
        <f t="shared" si="2"/>
        <v>Semestral</v>
      </c>
      <c r="T66" s="26"/>
      <c r="U66" s="26"/>
      <c r="V66" s="26"/>
      <c r="W66" s="26"/>
      <c r="X66" s="26"/>
      <c r="Y66" s="26"/>
      <c r="Z66" s="26"/>
    </row>
    <row r="67" spans="1:26" ht="12" customHeight="1">
      <c r="A67" s="53" t="s">
        <v>26</v>
      </c>
      <c r="B67" s="85"/>
      <c r="C67" s="90"/>
      <c r="D67" s="86"/>
      <c r="E67" s="214"/>
      <c r="F67" s="85" t="s">
        <v>106</v>
      </c>
      <c r="G67" s="57" t="s">
        <v>156</v>
      </c>
      <c r="H67" s="85" t="s">
        <v>157</v>
      </c>
      <c r="I67" s="90" t="s">
        <v>67</v>
      </c>
      <c r="J67" s="85">
        <v>3</v>
      </c>
      <c r="K67" s="219">
        <v>1024.08</v>
      </c>
      <c r="L67" s="220" t="s">
        <v>31</v>
      </c>
      <c r="M67" s="107">
        <f>IF(L67="KG",
IF(K67&lt;&gt;"",IF(K67&lt;='Classificação VP'!$E$36, 1, IF(K67&lt;='Classificação VP'!$E$37, 2, 3)),""),
IF(K67&lt;&gt;"",IF(K67&lt;='Classificação VP'!$E$39, 1, IF(K67&lt;='Classificação VP'!$E$40, 2, 3)),""))</f>
        <v>1</v>
      </c>
      <c r="N67" s="221">
        <v>3</v>
      </c>
      <c r="O67" s="221">
        <v>2</v>
      </c>
      <c r="P67" s="109">
        <f t="shared" si="0"/>
        <v>2</v>
      </c>
      <c r="Q67" s="109">
        <f t="shared" si="6"/>
        <v>2</v>
      </c>
      <c r="R67" s="107" t="str">
        <f t="shared" si="1"/>
        <v>Baixo</v>
      </c>
      <c r="S67" s="108" t="str">
        <f t="shared" si="2"/>
        <v>Semestral</v>
      </c>
      <c r="T67" s="26"/>
      <c r="U67" s="26"/>
      <c r="V67" s="26"/>
      <c r="W67" s="26"/>
      <c r="X67" s="26"/>
      <c r="Y67" s="26"/>
      <c r="Z67" s="26"/>
    </row>
    <row r="68" spans="1:26" ht="12" customHeight="1">
      <c r="A68" s="196" t="s">
        <v>26</v>
      </c>
      <c r="B68" s="85"/>
      <c r="C68" s="90"/>
      <c r="D68" s="86"/>
      <c r="E68" s="214"/>
      <c r="F68" s="85" t="s">
        <v>106</v>
      </c>
      <c r="G68" s="57" t="s">
        <v>156</v>
      </c>
      <c r="H68" s="90" t="s">
        <v>173</v>
      </c>
      <c r="I68" s="197" t="s">
        <v>161</v>
      </c>
      <c r="J68" s="196">
        <v>3</v>
      </c>
      <c r="K68" s="222">
        <v>1024.08</v>
      </c>
      <c r="L68" s="223" t="s">
        <v>31</v>
      </c>
      <c r="M68" s="224">
        <f>IF(L68="KG",
IF(K68&lt;&gt;"",IF(K68&lt;='Classificação VP'!$E$36, 1, IF(K68&lt;='Classificação VP'!$E$37, 2, 3)),""),
IF(K68&lt;&gt;"",IF(K68&lt;='Classificação VP'!$E$39, 1, IF(K68&lt;='Classificação VP'!$E$40, 2, 3)),""))</f>
        <v>1</v>
      </c>
      <c r="N68" s="225">
        <v>3</v>
      </c>
      <c r="O68" s="225">
        <v>2</v>
      </c>
      <c r="P68" s="226">
        <f t="shared" si="0"/>
        <v>2</v>
      </c>
      <c r="Q68" s="226">
        <f t="shared" si="6"/>
        <v>2</v>
      </c>
      <c r="R68" s="227" t="str">
        <f t="shared" si="1"/>
        <v>Baixo</v>
      </c>
      <c r="S68" s="228" t="str">
        <f t="shared" si="2"/>
        <v>Semestral</v>
      </c>
      <c r="T68" s="26"/>
      <c r="U68" s="26"/>
      <c r="V68" s="26"/>
      <c r="W68" s="26"/>
      <c r="X68" s="26"/>
      <c r="Y68" s="26"/>
      <c r="Z68" s="26"/>
    </row>
    <row r="69" spans="1:26" ht="12" customHeight="1">
      <c r="A69" s="53" t="s">
        <v>26</v>
      </c>
      <c r="B69" s="85"/>
      <c r="C69" s="90"/>
      <c r="D69" s="86"/>
      <c r="E69" s="214"/>
      <c r="F69" s="85" t="s">
        <v>106</v>
      </c>
      <c r="G69" s="57" t="s">
        <v>156</v>
      </c>
      <c r="H69" s="90" t="s">
        <v>174</v>
      </c>
      <c r="I69" s="90" t="s">
        <v>125</v>
      </c>
      <c r="J69" s="85">
        <v>3</v>
      </c>
      <c r="K69" s="219">
        <v>25327.200000000001</v>
      </c>
      <c r="L69" s="220" t="s">
        <v>31</v>
      </c>
      <c r="M69" s="107">
        <f>IF(L69="KG",
IF(K69&lt;&gt;"",IF(K69&lt;='Classificação VP'!$E$36, 1, IF(K69&lt;='Classificação VP'!$E$37, 2, 3)),""),
IF(K69&lt;&gt;"",IF(K69&lt;='Classificação VP'!$E$39, 1, IF(K69&lt;='Classificação VP'!$E$40, 2, 3)),""))</f>
        <v>1</v>
      </c>
      <c r="N69" s="221">
        <v>3</v>
      </c>
      <c r="O69" s="221">
        <v>2</v>
      </c>
      <c r="P69" s="109">
        <f t="shared" si="0"/>
        <v>2</v>
      </c>
      <c r="Q69" s="109">
        <f t="shared" si="6"/>
        <v>2</v>
      </c>
      <c r="R69" s="107" t="str">
        <f t="shared" si="1"/>
        <v>Baixo</v>
      </c>
      <c r="S69" s="108" t="str">
        <f t="shared" si="2"/>
        <v>Semestral</v>
      </c>
      <c r="T69" s="26"/>
      <c r="U69" s="26"/>
      <c r="V69" s="26"/>
      <c r="W69" s="26"/>
      <c r="X69" s="26"/>
      <c r="Y69" s="26"/>
      <c r="Z69" s="26"/>
    </row>
    <row r="70" spans="1:26" ht="12" customHeight="1">
      <c r="A70" s="53" t="s">
        <v>26</v>
      </c>
      <c r="B70" s="85"/>
      <c r="C70" s="90"/>
      <c r="D70" s="86"/>
      <c r="E70" s="214"/>
      <c r="F70" s="85" t="s">
        <v>106</v>
      </c>
      <c r="G70" s="57" t="s">
        <v>156</v>
      </c>
      <c r="H70" s="85" t="s">
        <v>168</v>
      </c>
      <c r="I70" s="85" t="s">
        <v>125</v>
      </c>
      <c r="J70" s="85">
        <v>3</v>
      </c>
      <c r="K70" s="219">
        <v>2690.02</v>
      </c>
      <c r="L70" s="220" t="s">
        <v>31</v>
      </c>
      <c r="M70" s="107">
        <f>IF(L70="KG",
IF(K70&lt;&gt;"",IF(K70&lt;='Classificação VP'!$E$36, 1, IF(K70&lt;='Classificação VP'!$E$37, 2, 3)),""),
IF(K70&lt;&gt;"",IF(K70&lt;='Classificação VP'!$E$39, 1, IF(K70&lt;='Classificação VP'!$E$40, 2, 3)),""))</f>
        <v>1</v>
      </c>
      <c r="N70" s="221">
        <v>3</v>
      </c>
      <c r="O70" s="221">
        <v>2</v>
      </c>
      <c r="P70" s="109">
        <f t="shared" si="0"/>
        <v>2</v>
      </c>
      <c r="Q70" s="109">
        <f t="shared" si="6"/>
        <v>2</v>
      </c>
      <c r="R70" s="107" t="str">
        <f t="shared" si="1"/>
        <v>Baixo</v>
      </c>
      <c r="S70" s="108" t="str">
        <f t="shared" si="2"/>
        <v>Semestral</v>
      </c>
      <c r="T70" s="26"/>
      <c r="U70" s="26"/>
      <c r="V70" s="26"/>
      <c r="W70" s="26"/>
      <c r="X70" s="26"/>
      <c r="Y70" s="26"/>
      <c r="Z70" s="26"/>
    </row>
    <row r="71" spans="1:26" ht="12" customHeight="1">
      <c r="A71" s="53" t="s">
        <v>26</v>
      </c>
      <c r="B71" s="85"/>
      <c r="C71" s="90"/>
      <c r="D71" s="86"/>
      <c r="E71" s="214"/>
      <c r="F71" s="85" t="s">
        <v>106</v>
      </c>
      <c r="G71" s="57" t="s">
        <v>156</v>
      </c>
      <c r="H71" s="85" t="s">
        <v>169</v>
      </c>
      <c r="I71" s="90" t="s">
        <v>67</v>
      </c>
      <c r="J71" s="85">
        <v>3</v>
      </c>
      <c r="K71" s="219">
        <v>24909.25</v>
      </c>
      <c r="L71" s="220" t="s">
        <v>31</v>
      </c>
      <c r="M71" s="107">
        <f>IF(L71="KG",
IF(K71&lt;&gt;"",IF(K71&lt;='Classificação VP'!$E$36, 1, IF(K71&lt;='Classificação VP'!$E$37, 2, 3)),""),
IF(K71&lt;&gt;"",IF(K71&lt;='Classificação VP'!$E$39, 1, IF(K71&lt;='Classificação VP'!$E$40, 2, 3)),""))</f>
        <v>1</v>
      </c>
      <c r="N71" s="221">
        <v>3</v>
      </c>
      <c r="O71" s="221">
        <v>2</v>
      </c>
      <c r="P71" s="109">
        <f t="shared" si="0"/>
        <v>2</v>
      </c>
      <c r="Q71" s="109">
        <f t="shared" si="6"/>
        <v>2</v>
      </c>
      <c r="R71" s="107" t="str">
        <f t="shared" si="1"/>
        <v>Baixo</v>
      </c>
      <c r="S71" s="108" t="str">
        <f t="shared" si="2"/>
        <v>Semestral</v>
      </c>
      <c r="T71" s="26"/>
      <c r="U71" s="26"/>
      <c r="V71" s="26"/>
      <c r="W71" s="26"/>
      <c r="X71" s="26"/>
      <c r="Y71" s="26"/>
      <c r="Z71" s="26"/>
    </row>
    <row r="72" spans="1:26" ht="12" customHeight="1">
      <c r="A72" s="196" t="s">
        <v>26</v>
      </c>
      <c r="B72" s="85"/>
      <c r="C72" s="90"/>
      <c r="D72" s="86"/>
      <c r="E72" s="214"/>
      <c r="F72" s="85" t="s">
        <v>106</v>
      </c>
      <c r="G72" s="57" t="s">
        <v>156</v>
      </c>
      <c r="H72" s="85" t="s">
        <v>159</v>
      </c>
      <c r="I72" s="197" t="s">
        <v>161</v>
      </c>
      <c r="J72" s="196">
        <v>3</v>
      </c>
      <c r="K72" s="222">
        <v>36771.089999999997</v>
      </c>
      <c r="L72" s="223" t="s">
        <v>31</v>
      </c>
      <c r="M72" s="224">
        <f>IF(L72="KG",
IF(K72&lt;&gt;"",IF(K72&lt;='Classificação VP'!$E$36, 1, IF(K72&lt;='Classificação VP'!$E$37, 2, 3)),""),
IF(K72&lt;&gt;"",IF(K72&lt;='Classificação VP'!$E$39, 1, IF(K72&lt;='Classificação VP'!$E$40, 2, 3)),""))</f>
        <v>1</v>
      </c>
      <c r="N72" s="225">
        <v>3</v>
      </c>
      <c r="O72" s="225">
        <v>2</v>
      </c>
      <c r="P72" s="226">
        <f t="shared" si="0"/>
        <v>2</v>
      </c>
      <c r="Q72" s="226">
        <f t="shared" si="6"/>
        <v>2</v>
      </c>
      <c r="R72" s="227" t="str">
        <f t="shared" si="1"/>
        <v>Baixo</v>
      </c>
      <c r="S72" s="228" t="str">
        <f t="shared" si="2"/>
        <v>Semestral</v>
      </c>
      <c r="T72" s="26"/>
      <c r="U72" s="26"/>
      <c r="V72" s="26"/>
      <c r="W72" s="26"/>
      <c r="X72" s="26"/>
      <c r="Y72" s="26"/>
      <c r="Z72" s="26"/>
    </row>
    <row r="73" spans="1:26" ht="12" customHeight="1">
      <c r="A73" s="53" t="s">
        <v>26</v>
      </c>
      <c r="B73" s="85"/>
      <c r="C73" s="90"/>
      <c r="D73" s="86"/>
      <c r="E73" s="214"/>
      <c r="F73" s="90" t="s">
        <v>50</v>
      </c>
      <c r="G73" s="57" t="s">
        <v>156</v>
      </c>
      <c r="H73" s="85" t="s">
        <v>69</v>
      </c>
      <c r="I73" s="85" t="s">
        <v>158</v>
      </c>
      <c r="J73" s="85">
        <v>3</v>
      </c>
      <c r="K73" s="219">
        <v>3400</v>
      </c>
      <c r="L73" s="220" t="s">
        <v>31</v>
      </c>
      <c r="M73" s="107">
        <f>IF(L73="KG",
IF(K73&lt;&gt;"",IF(K73&lt;='Classificação VP'!$E$36, 1, IF(K73&lt;='Classificação VP'!$E$37, 2, 3)),""),
IF(K73&lt;&gt;"",IF(K73&lt;='Classificação VP'!$E$39, 1, IF(K73&lt;='Classificação VP'!$E$40, 2, 3)),""))</f>
        <v>1</v>
      </c>
      <c r="N73" s="221">
        <v>2</v>
      </c>
      <c r="O73" s="221">
        <v>1</v>
      </c>
      <c r="P73" s="109">
        <f t="shared" si="0"/>
        <v>1.25</v>
      </c>
      <c r="Q73" s="109">
        <f t="shared" si="6"/>
        <v>1</v>
      </c>
      <c r="R73" s="107" t="str">
        <f t="shared" si="1"/>
        <v>Muito Baixo</v>
      </c>
      <c r="S73" s="108" t="str">
        <f t="shared" si="2"/>
        <v>Anual</v>
      </c>
      <c r="T73" s="26"/>
      <c r="U73" s="26"/>
      <c r="V73" s="26"/>
      <c r="W73" s="26"/>
      <c r="X73" s="26"/>
      <c r="Y73" s="26"/>
      <c r="Z73" s="26"/>
    </row>
    <row r="74" spans="1:26" ht="12" customHeight="1">
      <c r="A74" s="53" t="s">
        <v>26</v>
      </c>
      <c r="B74" s="85"/>
      <c r="C74" s="90"/>
      <c r="D74" s="86"/>
      <c r="E74" s="214"/>
      <c r="F74" s="90" t="s">
        <v>50</v>
      </c>
      <c r="G74" s="57" t="s">
        <v>156</v>
      </c>
      <c r="H74" s="85" t="s">
        <v>68</v>
      </c>
      <c r="I74" s="85" t="s">
        <v>109</v>
      </c>
      <c r="J74" s="85">
        <v>2</v>
      </c>
      <c r="K74" s="219">
        <v>250</v>
      </c>
      <c r="L74" s="220" t="s">
        <v>31</v>
      </c>
      <c r="M74" s="107">
        <f>IF(L74="KG",
IF(K74&lt;&gt;"",IF(K74&lt;='Classificação VP'!$E$36, 1, IF(K74&lt;='Classificação VP'!$E$37, 2, 3)),""),
IF(K74&lt;&gt;"",IF(K74&lt;='Classificação VP'!$E$39, 1, IF(K74&lt;='Classificação VP'!$E$40, 2, 3)),""))</f>
        <v>1</v>
      </c>
      <c r="N74" s="221">
        <v>2</v>
      </c>
      <c r="O74" s="221">
        <v>1</v>
      </c>
      <c r="P74" s="109">
        <f t="shared" si="0"/>
        <v>1.25</v>
      </c>
      <c r="Q74" s="109">
        <f t="shared" si="6"/>
        <v>1</v>
      </c>
      <c r="R74" s="107" t="str">
        <f t="shared" si="1"/>
        <v>Muito Baixo</v>
      </c>
      <c r="S74" s="108" t="str">
        <f t="shared" si="2"/>
        <v>Anual</v>
      </c>
      <c r="T74" s="26"/>
      <c r="U74" s="26"/>
      <c r="V74" s="26"/>
      <c r="W74" s="26"/>
      <c r="X74" s="26"/>
      <c r="Y74" s="26"/>
      <c r="Z74" s="26"/>
    </row>
    <row r="75" spans="1:26" ht="12" customHeight="1">
      <c r="A75" s="53" t="s">
        <v>26</v>
      </c>
      <c r="B75" s="85"/>
      <c r="C75" s="90"/>
      <c r="D75" s="86"/>
      <c r="E75" s="214"/>
      <c r="F75" s="90" t="s">
        <v>50</v>
      </c>
      <c r="G75" s="57" t="s">
        <v>156</v>
      </c>
      <c r="H75" s="85" t="s">
        <v>170</v>
      </c>
      <c r="I75" s="90" t="s">
        <v>67</v>
      </c>
      <c r="J75" s="85">
        <v>3</v>
      </c>
      <c r="K75" s="219">
        <v>5000</v>
      </c>
      <c r="L75" s="220" t="s">
        <v>31</v>
      </c>
      <c r="M75" s="107">
        <f>IF(L75="KG",
IF(K75&lt;&gt;"",IF(K75&lt;='Classificação VP'!$E$36, 1, IF(K75&lt;='Classificação VP'!$E$37, 2, 3)),""),
IF(K75&lt;&gt;"",IF(K75&lt;='Classificação VP'!$E$39, 1, IF(K75&lt;='Classificação VP'!$E$40, 2, 3)),""))</f>
        <v>1</v>
      </c>
      <c r="N75" s="221">
        <v>3</v>
      </c>
      <c r="O75" s="221">
        <v>1</v>
      </c>
      <c r="P75" s="109">
        <f t="shared" si="0"/>
        <v>1.5</v>
      </c>
      <c r="Q75" s="109">
        <f t="shared" si="6"/>
        <v>2</v>
      </c>
      <c r="R75" s="107" t="str">
        <f t="shared" si="1"/>
        <v>Baixo</v>
      </c>
      <c r="S75" s="108" t="str">
        <f t="shared" si="2"/>
        <v>Semestral</v>
      </c>
      <c r="T75" s="26"/>
      <c r="U75" s="26"/>
      <c r="V75" s="26"/>
      <c r="W75" s="26"/>
      <c r="X75" s="26"/>
      <c r="Y75" s="26"/>
      <c r="Z75" s="26"/>
    </row>
    <row r="76" spans="1:26" ht="12" customHeight="1">
      <c r="A76" s="196" t="s">
        <v>26</v>
      </c>
      <c r="B76" s="85"/>
      <c r="C76" s="90"/>
      <c r="D76" s="86"/>
      <c r="E76" s="214"/>
      <c r="F76" s="85" t="s">
        <v>106</v>
      </c>
      <c r="G76" s="57" t="s">
        <v>156</v>
      </c>
      <c r="H76" s="85" t="s">
        <v>175</v>
      </c>
      <c r="I76" s="197" t="s">
        <v>161</v>
      </c>
      <c r="J76" s="196">
        <v>3</v>
      </c>
      <c r="K76" s="222">
        <v>8650</v>
      </c>
      <c r="L76" s="223" t="s">
        <v>31</v>
      </c>
      <c r="M76" s="224">
        <f>IF(L76="KG",
IF(K76&lt;&gt;"",IF(K76&lt;='Classificação VP'!$E$36, 1, IF(K76&lt;='Classificação VP'!$E$37, 2, 3)),""),
IF(K76&lt;&gt;"",IF(K76&lt;='Classificação VP'!$E$39, 1, IF(K76&lt;='Classificação VP'!$E$40, 2, 3)),""))</f>
        <v>1</v>
      </c>
      <c r="N76" s="225">
        <v>3</v>
      </c>
      <c r="O76" s="225">
        <v>1</v>
      </c>
      <c r="P76" s="226">
        <f t="shared" si="0"/>
        <v>1.5</v>
      </c>
      <c r="Q76" s="226">
        <f t="shared" si="6"/>
        <v>2</v>
      </c>
      <c r="R76" s="227" t="str">
        <f t="shared" si="1"/>
        <v>Baixo</v>
      </c>
      <c r="S76" s="228" t="str">
        <f t="shared" si="2"/>
        <v>Semestral</v>
      </c>
      <c r="T76" s="26"/>
      <c r="U76" s="26"/>
      <c r="V76" s="26"/>
      <c r="W76" s="26"/>
      <c r="X76" s="26"/>
      <c r="Y76" s="26"/>
      <c r="Z76" s="26"/>
    </row>
    <row r="77" spans="1:26" ht="12" customHeight="1">
      <c r="A77" s="53" t="s">
        <v>26</v>
      </c>
      <c r="B77" s="196"/>
      <c r="C77" s="197"/>
      <c r="D77" s="198"/>
      <c r="E77" s="199"/>
      <c r="F77" s="197" t="s">
        <v>160</v>
      </c>
      <c r="G77" s="197" t="s">
        <v>156</v>
      </c>
      <c r="H77" s="197" t="s">
        <v>161</v>
      </c>
      <c r="I77" s="85" t="s">
        <v>158</v>
      </c>
      <c r="J77" s="85">
        <v>3</v>
      </c>
      <c r="K77" s="219">
        <v>489.38</v>
      </c>
      <c r="L77" s="220" t="s">
        <v>31</v>
      </c>
      <c r="M77" s="107">
        <f>IF(L77="KG",
IF(K77&lt;&gt;"",IF(K77&lt;='Classificação VP'!$E$36, 1, IF(K77&lt;='Classificação VP'!$E$37, 2, 3)),""),
IF(K77&lt;&gt;"",IF(K77&lt;='Classificação VP'!$E$39, 1, IF(K77&lt;='Classificação VP'!$E$40, 2, 3)),""))</f>
        <v>1</v>
      </c>
      <c r="N77" s="221">
        <v>2</v>
      </c>
      <c r="O77" s="221">
        <v>2</v>
      </c>
      <c r="P77" s="109">
        <f t="shared" si="0"/>
        <v>1.75</v>
      </c>
      <c r="Q77" s="109">
        <f t="shared" si="6"/>
        <v>2</v>
      </c>
      <c r="R77" s="107" t="str">
        <f t="shared" si="1"/>
        <v>Baixo</v>
      </c>
      <c r="S77" s="108" t="str">
        <f t="shared" si="2"/>
        <v>Semestral</v>
      </c>
      <c r="T77" s="26"/>
      <c r="U77" s="26"/>
      <c r="V77" s="26"/>
      <c r="W77" s="26"/>
      <c r="X77" s="26"/>
      <c r="Y77" s="26"/>
      <c r="Z77" s="26"/>
    </row>
    <row r="78" spans="1:26" ht="12" customHeight="1">
      <c r="A78" s="53" t="s">
        <v>26</v>
      </c>
      <c r="B78" s="53"/>
      <c r="C78" s="90"/>
      <c r="D78" s="90"/>
      <c r="E78" s="90"/>
      <c r="F78" s="85" t="s">
        <v>106</v>
      </c>
      <c r="G78" s="57" t="s">
        <v>156</v>
      </c>
      <c r="H78" s="90" t="s">
        <v>176</v>
      </c>
      <c r="I78" s="90" t="s">
        <v>125</v>
      </c>
      <c r="J78" s="85">
        <v>3</v>
      </c>
      <c r="K78" s="219">
        <v>4069.98</v>
      </c>
      <c r="L78" s="220" t="s">
        <v>31</v>
      </c>
      <c r="M78" s="107">
        <f>IF(L78="KG",
IF(K78&lt;&gt;"",IF(K78&lt;='Classificação VP'!$E$36, 1, IF(K78&lt;='Classificação VP'!$E$37, 2, 3)),""),
IF(K78&lt;&gt;"",IF(K78&lt;='Classificação VP'!$E$39, 1, IF(K78&lt;='Classificação VP'!$E$40, 2, 3)),""))</f>
        <v>1</v>
      </c>
      <c r="N78" s="221">
        <v>3</v>
      </c>
      <c r="O78" s="221">
        <v>2</v>
      </c>
      <c r="P78" s="109">
        <f t="shared" si="0"/>
        <v>2</v>
      </c>
      <c r="Q78" s="109">
        <f t="shared" si="6"/>
        <v>2</v>
      </c>
      <c r="R78" s="107" t="str">
        <f t="shared" si="1"/>
        <v>Baixo</v>
      </c>
      <c r="S78" s="108" t="str">
        <f t="shared" si="2"/>
        <v>Semestral</v>
      </c>
      <c r="T78" s="26"/>
      <c r="U78" s="26"/>
      <c r="V78" s="26"/>
      <c r="W78" s="26"/>
      <c r="X78" s="26"/>
      <c r="Y78" s="26"/>
      <c r="Z78" s="26"/>
    </row>
    <row r="79" spans="1:26" ht="12" customHeight="1">
      <c r="A79" s="53" t="s">
        <v>26</v>
      </c>
      <c r="B79" s="53"/>
      <c r="C79" s="90"/>
      <c r="D79" s="90"/>
      <c r="E79" s="90"/>
      <c r="F79" s="90" t="s">
        <v>50</v>
      </c>
      <c r="G79" s="57" t="s">
        <v>156</v>
      </c>
      <c r="H79" s="90" t="s">
        <v>68</v>
      </c>
      <c r="I79" s="90" t="s">
        <v>67</v>
      </c>
      <c r="J79" s="85">
        <v>3</v>
      </c>
      <c r="K79" s="219">
        <v>8413.75</v>
      </c>
      <c r="L79" s="220" t="s">
        <v>31</v>
      </c>
      <c r="M79" s="107">
        <f>IF(L79="KG",
IF(K79&lt;&gt;"",IF(K79&lt;='Classificação VP'!$E$36, 1, IF(K79&lt;='Classificação VP'!$E$37, 2, 3)),""),
IF(K79&lt;&gt;"",IF(K79&lt;='Classificação VP'!$E$39, 1, IF(K79&lt;='Classificação VP'!$E$40, 2, 3)),""))</f>
        <v>1</v>
      </c>
      <c r="N79" s="221">
        <v>3</v>
      </c>
      <c r="O79" s="221">
        <v>2</v>
      </c>
      <c r="P79" s="109">
        <f t="shared" si="0"/>
        <v>2</v>
      </c>
      <c r="Q79" s="109">
        <f t="shared" si="6"/>
        <v>2</v>
      </c>
      <c r="R79" s="107" t="str">
        <f t="shared" si="1"/>
        <v>Baixo</v>
      </c>
      <c r="S79" s="108" t="str">
        <f t="shared" si="2"/>
        <v>Semestral</v>
      </c>
      <c r="T79" s="26"/>
      <c r="U79" s="26"/>
      <c r="V79" s="26"/>
      <c r="W79" s="26"/>
      <c r="X79" s="26"/>
      <c r="Y79" s="26"/>
      <c r="Z79" s="26"/>
    </row>
    <row r="80" spans="1:26" ht="12" customHeight="1">
      <c r="A80" s="196" t="s">
        <v>26</v>
      </c>
      <c r="B80" s="196"/>
      <c r="C80" s="197"/>
      <c r="D80" s="197"/>
      <c r="E80" s="197"/>
      <c r="F80" s="197" t="s">
        <v>160</v>
      </c>
      <c r="G80" s="197" t="s">
        <v>156</v>
      </c>
      <c r="H80" s="197" t="s">
        <v>161</v>
      </c>
      <c r="I80" s="197" t="s">
        <v>161</v>
      </c>
      <c r="J80" s="196">
        <v>3</v>
      </c>
      <c r="K80" s="222">
        <v>12973.11</v>
      </c>
      <c r="L80" s="223" t="s">
        <v>31</v>
      </c>
      <c r="M80" s="224">
        <f>IF(L80="KG",
IF(K80&lt;&gt;"",IF(K80&lt;='Classificação VP'!$E$36, 1, IF(K80&lt;='Classificação VP'!$E$37, 2, 3)),""),
IF(K80&lt;&gt;"",IF(K80&lt;='Classificação VP'!$E$39, 1, IF(K80&lt;='Classificação VP'!$E$40, 2, 3)),""))</f>
        <v>1</v>
      </c>
      <c r="N80" s="225">
        <v>3</v>
      </c>
      <c r="O80" s="225">
        <v>2</v>
      </c>
      <c r="P80" s="226">
        <f t="shared" si="0"/>
        <v>2</v>
      </c>
      <c r="Q80" s="226">
        <f t="shared" si="6"/>
        <v>2</v>
      </c>
      <c r="R80" s="227" t="str">
        <f t="shared" si="1"/>
        <v>Baixo</v>
      </c>
      <c r="S80" s="228" t="str">
        <f t="shared" si="2"/>
        <v>Semestral</v>
      </c>
      <c r="T80" s="26"/>
      <c r="U80" s="26"/>
      <c r="V80" s="26"/>
      <c r="W80" s="26"/>
      <c r="X80" s="26"/>
      <c r="Y80" s="26"/>
      <c r="Z80" s="26"/>
    </row>
    <row r="81" spans="1:26" ht="12" customHeight="1">
      <c r="A81" s="53" t="s">
        <v>26</v>
      </c>
      <c r="B81" s="53"/>
      <c r="C81" s="90"/>
      <c r="D81" s="90"/>
      <c r="E81" s="90"/>
      <c r="F81" s="85" t="s">
        <v>106</v>
      </c>
      <c r="G81" s="57" t="s">
        <v>156</v>
      </c>
      <c r="H81" s="90" t="s">
        <v>157</v>
      </c>
      <c r="I81" s="85" t="s">
        <v>158</v>
      </c>
      <c r="J81" s="85">
        <v>3</v>
      </c>
      <c r="K81" s="219">
        <v>70</v>
      </c>
      <c r="L81" s="220" t="s">
        <v>31</v>
      </c>
      <c r="M81" s="107">
        <f>IF(L81="KG",
IF(K81&lt;&gt;"",IF(K81&lt;='Classificação VP'!$E$36, 1, IF(K81&lt;='Classificação VP'!$E$37, 2, 3)),""),
IF(K81&lt;&gt;"",IF(K81&lt;='Classificação VP'!$E$39, 1, IF(K81&lt;='Classificação VP'!$E$40, 2, 3)),""))</f>
        <v>1</v>
      </c>
      <c r="N81" s="221">
        <v>2</v>
      </c>
      <c r="O81" s="221">
        <v>2</v>
      </c>
      <c r="P81" s="109">
        <f t="shared" si="0"/>
        <v>1.75</v>
      </c>
      <c r="Q81" s="109">
        <f t="shared" si="6"/>
        <v>2</v>
      </c>
      <c r="R81" s="107" t="str">
        <f t="shared" si="1"/>
        <v>Baixo</v>
      </c>
      <c r="S81" s="108" t="str">
        <f t="shared" si="2"/>
        <v>Semestral</v>
      </c>
      <c r="T81" s="26"/>
      <c r="U81" s="26"/>
      <c r="V81" s="26"/>
      <c r="W81" s="26"/>
      <c r="X81" s="26"/>
      <c r="Y81" s="26"/>
      <c r="Z81" s="26"/>
    </row>
    <row r="82" spans="1:26" ht="12" customHeight="1">
      <c r="A82" s="53" t="s">
        <v>26</v>
      </c>
      <c r="B82" s="53"/>
      <c r="C82" s="90"/>
      <c r="D82" s="90"/>
      <c r="E82" s="90"/>
      <c r="F82" s="85" t="s">
        <v>106</v>
      </c>
      <c r="G82" s="57" t="s">
        <v>156</v>
      </c>
      <c r="H82" s="90" t="s">
        <v>176</v>
      </c>
      <c r="I82" s="90" t="s">
        <v>125</v>
      </c>
      <c r="J82" s="85">
        <v>3</v>
      </c>
      <c r="K82" s="219">
        <v>600</v>
      </c>
      <c r="L82" s="220" t="s">
        <v>31</v>
      </c>
      <c r="M82" s="107">
        <f>IF(L82="KG",
IF(K82&lt;&gt;"",IF(K82&lt;='Classificação VP'!$E$36, 1, IF(K82&lt;='Classificação VP'!$E$37, 2, 3)),""),
IF(K82&lt;&gt;"",IF(K82&lt;='Classificação VP'!$E$39, 1, IF(K82&lt;='Classificação VP'!$E$40, 2, 3)),""))</f>
        <v>1</v>
      </c>
      <c r="N82" s="221">
        <v>3</v>
      </c>
      <c r="O82" s="221">
        <v>2</v>
      </c>
      <c r="P82" s="109">
        <f t="shared" si="0"/>
        <v>2</v>
      </c>
      <c r="Q82" s="109">
        <f t="shared" si="6"/>
        <v>2</v>
      </c>
      <c r="R82" s="107" t="str">
        <f t="shared" si="1"/>
        <v>Baixo</v>
      </c>
      <c r="S82" s="108" t="str">
        <f t="shared" si="2"/>
        <v>Semestral</v>
      </c>
      <c r="T82" s="26"/>
      <c r="U82" s="26"/>
      <c r="V82" s="26"/>
      <c r="W82" s="26"/>
      <c r="X82" s="26"/>
      <c r="Y82" s="26"/>
      <c r="Z82" s="26"/>
    </row>
    <row r="83" spans="1:26" ht="12" customHeight="1">
      <c r="A83" s="53" t="s">
        <v>26</v>
      </c>
      <c r="B83" s="53"/>
      <c r="C83" s="90"/>
      <c r="D83" s="90"/>
      <c r="E83" s="90"/>
      <c r="F83" s="85" t="s">
        <v>106</v>
      </c>
      <c r="G83" s="57" t="s">
        <v>156</v>
      </c>
      <c r="H83" s="90" t="s">
        <v>177</v>
      </c>
      <c r="I83" s="85" t="s">
        <v>125</v>
      </c>
      <c r="J83" s="85">
        <v>3</v>
      </c>
      <c r="K83" s="219">
        <v>40</v>
      </c>
      <c r="L83" s="220" t="s">
        <v>31</v>
      </c>
      <c r="M83" s="107">
        <f>IF(L83="KG",
IF(K83&lt;&gt;"",IF(K83&lt;='Classificação VP'!$E$36, 1, IF(K83&lt;='Classificação VP'!$E$37, 2, 3)),""),
IF(K83&lt;&gt;"",IF(K83&lt;='Classificação VP'!$E$39, 1, IF(K83&lt;='Classificação VP'!$E$40, 2, 3)),""))</f>
        <v>1</v>
      </c>
      <c r="N83" s="221">
        <v>3</v>
      </c>
      <c r="O83" s="221">
        <v>2</v>
      </c>
      <c r="P83" s="109">
        <f t="shared" si="0"/>
        <v>2</v>
      </c>
      <c r="Q83" s="109">
        <f t="shared" si="6"/>
        <v>2</v>
      </c>
      <c r="R83" s="107" t="str">
        <f t="shared" si="1"/>
        <v>Baixo</v>
      </c>
      <c r="S83" s="108" t="str">
        <f t="shared" si="2"/>
        <v>Semestral</v>
      </c>
      <c r="T83" s="26"/>
      <c r="U83" s="26"/>
      <c r="V83" s="26"/>
      <c r="W83" s="26"/>
      <c r="X83" s="26"/>
      <c r="Y83" s="26"/>
      <c r="Z83" s="26"/>
    </row>
    <row r="84" spans="1:26" ht="12" customHeight="1">
      <c r="A84" s="53" t="s">
        <v>26</v>
      </c>
      <c r="B84" s="53"/>
      <c r="C84" s="90"/>
      <c r="D84" s="90"/>
      <c r="E84" s="90"/>
      <c r="F84" s="85" t="s">
        <v>106</v>
      </c>
      <c r="G84" s="57" t="s">
        <v>156</v>
      </c>
      <c r="H84" s="90" t="s">
        <v>168</v>
      </c>
      <c r="I84" s="85" t="s">
        <v>125</v>
      </c>
      <c r="J84" s="85">
        <v>3</v>
      </c>
      <c r="K84" s="219">
        <v>50</v>
      </c>
      <c r="L84" s="220" t="s">
        <v>31</v>
      </c>
      <c r="M84" s="107">
        <f>IF(L84="KG",
IF(K84&lt;&gt;"",IF(K84&lt;='Classificação VP'!$E$36, 1, IF(K84&lt;='Classificação VP'!$E$37, 2, 3)),""),
IF(K84&lt;&gt;"",IF(K84&lt;='Classificação VP'!$E$39, 1, IF(K84&lt;='Classificação VP'!$E$40, 2, 3)),""))</f>
        <v>1</v>
      </c>
      <c r="N84" s="221">
        <v>3</v>
      </c>
      <c r="O84" s="221">
        <v>2</v>
      </c>
      <c r="P84" s="109">
        <f t="shared" si="0"/>
        <v>2</v>
      </c>
      <c r="Q84" s="109">
        <f t="shared" si="6"/>
        <v>2</v>
      </c>
      <c r="R84" s="107" t="str">
        <f t="shared" si="1"/>
        <v>Baixo</v>
      </c>
      <c r="S84" s="108" t="str">
        <f t="shared" si="2"/>
        <v>Semestral</v>
      </c>
      <c r="T84" s="26"/>
      <c r="U84" s="26"/>
      <c r="V84" s="26"/>
      <c r="W84" s="26"/>
      <c r="X84" s="26"/>
      <c r="Y84" s="26"/>
      <c r="Z84" s="26"/>
    </row>
    <row r="85" spans="1:26" ht="12" customHeight="1">
      <c r="A85" s="53" t="s">
        <v>26</v>
      </c>
      <c r="B85" s="53"/>
      <c r="C85" s="90"/>
      <c r="D85" s="90"/>
      <c r="E85" s="90"/>
      <c r="F85" s="85" t="s">
        <v>106</v>
      </c>
      <c r="G85" s="57" t="s">
        <v>156</v>
      </c>
      <c r="H85" s="90" t="s">
        <v>169</v>
      </c>
      <c r="I85" s="85" t="s">
        <v>125</v>
      </c>
      <c r="J85" s="85">
        <v>3</v>
      </c>
      <c r="K85" s="219">
        <v>20</v>
      </c>
      <c r="L85" s="220" t="s">
        <v>31</v>
      </c>
      <c r="M85" s="107">
        <f>IF(L85="KG",
IF(K85&lt;&gt;"",IF(K85&lt;='Classificação VP'!$E$36, 1, IF(K85&lt;='Classificação VP'!$E$37, 2, 3)),""),
IF(K85&lt;&gt;"",IF(K85&lt;='Classificação VP'!$E$39, 1, IF(K85&lt;='Classificação VP'!$E$40, 2, 3)),""))</f>
        <v>1</v>
      </c>
      <c r="N85" s="221">
        <v>3</v>
      </c>
      <c r="O85" s="221">
        <v>2</v>
      </c>
      <c r="P85" s="109">
        <f t="shared" si="0"/>
        <v>2</v>
      </c>
      <c r="Q85" s="109">
        <f t="shared" si="6"/>
        <v>2</v>
      </c>
      <c r="R85" s="107" t="str">
        <f t="shared" si="1"/>
        <v>Baixo</v>
      </c>
      <c r="S85" s="108" t="str">
        <f t="shared" si="2"/>
        <v>Semestral</v>
      </c>
      <c r="T85" s="26"/>
      <c r="U85" s="26"/>
      <c r="V85" s="26"/>
      <c r="W85" s="26"/>
      <c r="X85" s="26"/>
      <c r="Y85" s="26"/>
      <c r="Z85" s="26"/>
    </row>
    <row r="86" spans="1:26" ht="12" customHeight="1">
      <c r="A86" s="53" t="s">
        <v>26</v>
      </c>
      <c r="B86" s="53"/>
      <c r="C86" s="90"/>
      <c r="D86" s="90"/>
      <c r="E86" s="90"/>
      <c r="F86" s="85" t="s">
        <v>106</v>
      </c>
      <c r="G86" s="57" t="s">
        <v>156</v>
      </c>
      <c r="H86" s="90" t="s">
        <v>68</v>
      </c>
      <c r="I86" s="90" t="s">
        <v>67</v>
      </c>
      <c r="J86" s="85">
        <v>3</v>
      </c>
      <c r="K86" s="219">
        <v>786</v>
      </c>
      <c r="L86" s="220" t="s">
        <v>31</v>
      </c>
      <c r="M86" s="107">
        <f>IF(L86="KG",
IF(K86&lt;&gt;"",IF(K86&lt;='Classificação VP'!$E$36, 1, IF(K86&lt;='Classificação VP'!$E$37, 2, 3)),""),
IF(K86&lt;&gt;"",IF(K86&lt;='Classificação VP'!$E$39, 1, IF(K86&lt;='Classificação VP'!$E$40, 2, 3)),""))</f>
        <v>1</v>
      </c>
      <c r="N86" s="221">
        <v>3</v>
      </c>
      <c r="O86" s="221">
        <v>2</v>
      </c>
      <c r="P86" s="109">
        <f t="shared" si="0"/>
        <v>2</v>
      </c>
      <c r="Q86" s="109">
        <f t="shared" si="6"/>
        <v>2</v>
      </c>
      <c r="R86" s="107" t="str">
        <f t="shared" si="1"/>
        <v>Baixo</v>
      </c>
      <c r="S86" s="108" t="str">
        <f t="shared" si="2"/>
        <v>Semestral</v>
      </c>
      <c r="T86" s="26"/>
      <c r="U86" s="26"/>
      <c r="V86" s="26"/>
      <c r="W86" s="26"/>
      <c r="X86" s="26"/>
      <c r="Y86" s="26"/>
      <c r="Z86" s="26"/>
    </row>
    <row r="87" spans="1:26" ht="12" customHeight="1">
      <c r="A87" s="196" t="s">
        <v>26</v>
      </c>
      <c r="B87" s="196"/>
      <c r="C87" s="197"/>
      <c r="D87" s="197"/>
      <c r="E87" s="197"/>
      <c r="F87" s="196" t="s">
        <v>106</v>
      </c>
      <c r="G87" s="197" t="s">
        <v>156</v>
      </c>
      <c r="H87" s="197" t="s">
        <v>161</v>
      </c>
      <c r="I87" s="197" t="s">
        <v>161</v>
      </c>
      <c r="J87" s="196">
        <v>3</v>
      </c>
      <c r="K87" s="229">
        <v>1566</v>
      </c>
      <c r="L87" s="230" t="s">
        <v>31</v>
      </c>
      <c r="M87" s="231">
        <f>IF(L87="KG",
IF(K87&lt;&gt;"",IF(K87&lt;='Classificação VP'!$E$36, 1, IF(K87&lt;='Classificação VP'!$E$37, 2, 3)),""),
IF(K87&lt;&gt;"",IF(K87&lt;='Classificação VP'!$E$39, 1, IF(K87&lt;='Classificação VP'!$E$40, 2, 3)),""))</f>
        <v>1</v>
      </c>
      <c r="N87" s="232">
        <v>3</v>
      </c>
      <c r="O87" s="232">
        <v>2</v>
      </c>
      <c r="P87" s="233">
        <f t="shared" si="0"/>
        <v>2</v>
      </c>
      <c r="Q87" s="233">
        <f t="shared" si="6"/>
        <v>2</v>
      </c>
      <c r="R87" s="107" t="str">
        <f t="shared" si="1"/>
        <v>Baixo</v>
      </c>
      <c r="S87" s="234" t="str">
        <f t="shared" si="2"/>
        <v>Semestral</v>
      </c>
      <c r="T87" s="26"/>
      <c r="U87" s="26"/>
      <c r="V87" s="26"/>
      <c r="W87" s="26"/>
      <c r="X87" s="26"/>
      <c r="Y87" s="26"/>
      <c r="Z87" s="26"/>
    </row>
    <row r="88" spans="1:26" ht="12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4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4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4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47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47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47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47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47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47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47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47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47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47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47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47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47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47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47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47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47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47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47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47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47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47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47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47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47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47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47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47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47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47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47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47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47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47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47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47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47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47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47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47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47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47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47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47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47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47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47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47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47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47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47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47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47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47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47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47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47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47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47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47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47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47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47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47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47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47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47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47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47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47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47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47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47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47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47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47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47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4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47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47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47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47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47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47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47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47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47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47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47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47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47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47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47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47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47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47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47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47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47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47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47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47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47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47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47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47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47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47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47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47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47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47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47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47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47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47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47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47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47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47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47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47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47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47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47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47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47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47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47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47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47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47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47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47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47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47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47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47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47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4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47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47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47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47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47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47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47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47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47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47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47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47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47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47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47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47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47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47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47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47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47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47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47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47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47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47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47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47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47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47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47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47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47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47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47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47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47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47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47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47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47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47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47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47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47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47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47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47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47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47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47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47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47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47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47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47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47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47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47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47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47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47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47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47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47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47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47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47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47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47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47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47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47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47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47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47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47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47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47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47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47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47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47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47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47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47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47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47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47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47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47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47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47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47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47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47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47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47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47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47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47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47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47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47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47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47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47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47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47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47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47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47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47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47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47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47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47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47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47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47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47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47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47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47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47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47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47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47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47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47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47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47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47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47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47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47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47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47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47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47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47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47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47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47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47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47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47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47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47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47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47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47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47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47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47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47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47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47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47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47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47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47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47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47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47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47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47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47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47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47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47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47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47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47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47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47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47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47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47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47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47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47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47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47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47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47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47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47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47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47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47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47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47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47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47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47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47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47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47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47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47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47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47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47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47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47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47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47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47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47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47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47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47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47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47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47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47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47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47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47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47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47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47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47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47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47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47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47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47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47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47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47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47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47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47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47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47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47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47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47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47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47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47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47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47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47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47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47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47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47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47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47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47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47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47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47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47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47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47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47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47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47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47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47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47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47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47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47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47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47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47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47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47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47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47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47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47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47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47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47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47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47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47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47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47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47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47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47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47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47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47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47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47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47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47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4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4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47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47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47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47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4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4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47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47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47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47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4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4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47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47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47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47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47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47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47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47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47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47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47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47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47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47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47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47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47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47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47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47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47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47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47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47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47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47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47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47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47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47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47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47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47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47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47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47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47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47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47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47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47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47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47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47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47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47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47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47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47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47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47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47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47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47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47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47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47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47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47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47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47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47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47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47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47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47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47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47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47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47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47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47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47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47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47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47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47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47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47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47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47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47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47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47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47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47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47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47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47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47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47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47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47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47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47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47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47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47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47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47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47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47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47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47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47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47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47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47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47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47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47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47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47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47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47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47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47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47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47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47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47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47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47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47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47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47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47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47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47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47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47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47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47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47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47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47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47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47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47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47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47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47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47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47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47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47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47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47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47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47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47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47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47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47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47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47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47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47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47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47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47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47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47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47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47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47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47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47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47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47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47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47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47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47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47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47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47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47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47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47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47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47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47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47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47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47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47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47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47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47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47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47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47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47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47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47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47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47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47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47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47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47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47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47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47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47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47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47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47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47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47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47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47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47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47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47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47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47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47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47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47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47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47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47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47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47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47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47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47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47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47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47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47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47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47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47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47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47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47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47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47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47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47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47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47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47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47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47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47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47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47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47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47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47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47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47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47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47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47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47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47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47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47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47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47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47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47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47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47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47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47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47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47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47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47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47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47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47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47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47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47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47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47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47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47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47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47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47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47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47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47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47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47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47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47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47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47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47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47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47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47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47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47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47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47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47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47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47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47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47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47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47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47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47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47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47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47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47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47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47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47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47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47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47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47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47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47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</sheetData>
  <autoFilter ref="A2:S66"/>
  <mergeCells count="1">
    <mergeCell ref="A1:S1"/>
  </mergeCells>
  <conditionalFormatting sqref="A3:S866">
    <cfRule type="expression" dxfId="5" priority="1">
      <formula>$A3=""</formula>
    </cfRule>
  </conditionalFormatting>
  <conditionalFormatting sqref="A3:S866">
    <cfRule type="containsBlanks" dxfId="4" priority="2">
      <formula>LEN(TRIM(A3))=0</formula>
    </cfRule>
  </conditionalFormatting>
  <conditionalFormatting sqref="R2:R866">
    <cfRule type="containsText" dxfId="3" priority="3" operator="containsText" text="Muito Baixo">
      <formula>NOT(ISERROR(SEARCH(("Muito Baixo"),(R2))))</formula>
    </cfRule>
  </conditionalFormatting>
  <conditionalFormatting sqref="R2:R866">
    <cfRule type="containsText" dxfId="2" priority="4" operator="containsText" text="Baixo">
      <formula>NOT(ISERROR(SEARCH(("Baixo"),(R2))))</formula>
    </cfRule>
  </conditionalFormatting>
  <conditionalFormatting sqref="R2:R866">
    <cfRule type="containsText" dxfId="1" priority="5" operator="containsText" text="Médio">
      <formula>NOT(ISERROR(SEARCH(("Médio"),(R2))))</formula>
    </cfRule>
  </conditionalFormatting>
  <conditionalFormatting sqref="R2:R866">
    <cfRule type="containsText" dxfId="0" priority="6" operator="containsText" text="Alto">
      <formula>NOT(ISERROR(SEARCH(("Alto"),(R2))))</formula>
    </cfRule>
  </conditionalFormatting>
  <pageMargins left="0.78740157499999996" right="0.78740157499999996" top="0.511811024" bottom="0.511811024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1000"/>
  <sheetViews>
    <sheetView showGridLines="0" workbookViewId="0">
      <selection activeCell="K23" sqref="K23"/>
    </sheetView>
  </sheetViews>
  <sheetFormatPr defaultColWidth="14.42578125" defaultRowHeight="15" customHeight="1"/>
  <cols>
    <col min="1" max="1" width="8.7109375" customWidth="1"/>
    <col min="2" max="2" width="5.140625" customWidth="1"/>
    <col min="3" max="3" width="8.7109375" customWidth="1"/>
    <col min="4" max="4" width="25.85546875" customWidth="1"/>
    <col min="5" max="5" width="12.7109375" customWidth="1"/>
    <col min="6" max="26" width="8.7109375" customWidth="1"/>
  </cols>
  <sheetData>
    <row r="1" spans="2:5">
      <c r="D1" s="235"/>
      <c r="E1" s="236"/>
    </row>
    <row r="2" spans="2:5">
      <c r="D2" s="235"/>
      <c r="E2" s="236"/>
    </row>
    <row r="3" spans="2:5">
      <c r="B3" s="309" t="s">
        <v>27</v>
      </c>
      <c r="C3" s="310"/>
      <c r="D3" s="310"/>
      <c r="E3" s="311"/>
    </row>
    <row r="4" spans="2:5">
      <c r="B4" s="237" t="s">
        <v>31</v>
      </c>
      <c r="C4" s="237" t="s">
        <v>178</v>
      </c>
      <c r="D4" s="238" t="s">
        <v>179</v>
      </c>
      <c r="E4" s="239">
        <v>12000</v>
      </c>
    </row>
    <row r="5" spans="2:5">
      <c r="B5" s="240"/>
      <c r="C5" s="240" t="s">
        <v>180</v>
      </c>
      <c r="D5" s="241" t="s">
        <v>181</v>
      </c>
      <c r="E5" s="242">
        <v>36000</v>
      </c>
    </row>
    <row r="6" spans="2:5">
      <c r="B6" s="240"/>
      <c r="C6" s="243" t="s">
        <v>182</v>
      </c>
      <c r="D6" s="241" t="s">
        <v>183</v>
      </c>
      <c r="E6" s="244"/>
    </row>
    <row r="7" spans="2:5">
      <c r="B7" s="240" t="s">
        <v>47</v>
      </c>
      <c r="C7" s="240" t="s">
        <v>178</v>
      </c>
      <c r="D7" s="245"/>
      <c r="E7" s="244"/>
    </row>
    <row r="8" spans="2:5">
      <c r="B8" s="240"/>
      <c r="C8" s="240" t="s">
        <v>180</v>
      </c>
      <c r="D8" s="245"/>
      <c r="E8" s="244"/>
    </row>
    <row r="9" spans="2:5">
      <c r="B9" s="240"/>
      <c r="C9" s="240" t="s">
        <v>180</v>
      </c>
      <c r="D9" s="245"/>
      <c r="E9" s="244"/>
    </row>
    <row r="10" spans="2:5">
      <c r="D10" s="235"/>
      <c r="E10" s="236"/>
    </row>
    <row r="11" spans="2:5">
      <c r="B11" s="312" t="s">
        <v>36</v>
      </c>
      <c r="C11" s="310"/>
      <c r="D11" s="310"/>
      <c r="E11" s="311"/>
    </row>
    <row r="12" spans="2:5">
      <c r="B12" s="237" t="s">
        <v>31</v>
      </c>
      <c r="C12" s="237" t="s">
        <v>178</v>
      </c>
      <c r="D12" s="246" t="s">
        <v>184</v>
      </c>
      <c r="E12" s="247">
        <v>7000000</v>
      </c>
    </row>
    <row r="13" spans="2:5">
      <c r="B13" s="240"/>
      <c r="C13" s="240" t="s">
        <v>180</v>
      </c>
      <c r="D13" s="245" t="s">
        <v>185</v>
      </c>
      <c r="E13" s="244">
        <v>21000000</v>
      </c>
    </row>
    <row r="14" spans="2:5">
      <c r="B14" s="240"/>
      <c r="C14" s="240" t="s">
        <v>182</v>
      </c>
      <c r="D14" s="245" t="s">
        <v>186</v>
      </c>
      <c r="E14" s="244"/>
    </row>
    <row r="15" spans="2:5">
      <c r="B15" s="240" t="s">
        <v>38</v>
      </c>
      <c r="C15" s="240" t="s">
        <v>178</v>
      </c>
      <c r="D15" s="245" t="s">
        <v>184</v>
      </c>
      <c r="E15" s="244">
        <v>7000000</v>
      </c>
    </row>
    <row r="16" spans="2:5">
      <c r="B16" s="240"/>
      <c r="C16" s="240" t="s">
        <v>180</v>
      </c>
      <c r="D16" s="245" t="s">
        <v>185</v>
      </c>
      <c r="E16" s="244">
        <v>21000000</v>
      </c>
    </row>
    <row r="17" spans="2:5">
      <c r="B17" s="240"/>
      <c r="C17" s="240" t="s">
        <v>182</v>
      </c>
      <c r="D17" s="245" t="s">
        <v>186</v>
      </c>
      <c r="E17" s="244"/>
    </row>
    <row r="18" spans="2:5">
      <c r="D18" s="235"/>
      <c r="E18" s="236"/>
    </row>
    <row r="19" spans="2:5">
      <c r="B19" s="313" t="s">
        <v>45</v>
      </c>
      <c r="C19" s="306"/>
      <c r="D19" s="306"/>
      <c r="E19" s="307"/>
    </row>
    <row r="20" spans="2:5">
      <c r="B20" s="240" t="s">
        <v>31</v>
      </c>
      <c r="C20" s="240" t="s">
        <v>178</v>
      </c>
      <c r="D20" s="245" t="s">
        <v>187</v>
      </c>
      <c r="E20" s="244">
        <v>5000</v>
      </c>
    </row>
    <row r="21" spans="2:5" ht="15.75" customHeight="1">
      <c r="B21" s="240"/>
      <c r="C21" s="240" t="s">
        <v>180</v>
      </c>
      <c r="D21" s="245" t="s">
        <v>188</v>
      </c>
      <c r="E21" s="244">
        <v>5000</v>
      </c>
    </row>
    <row r="22" spans="2:5" ht="15.75" customHeight="1">
      <c r="B22" s="240"/>
      <c r="C22" s="240" t="s">
        <v>180</v>
      </c>
      <c r="D22" s="245" t="s">
        <v>188</v>
      </c>
      <c r="E22" s="244"/>
    </row>
    <row r="23" spans="2:5" ht="15.75" customHeight="1">
      <c r="B23" s="240" t="s">
        <v>47</v>
      </c>
      <c r="C23" s="240" t="s">
        <v>178</v>
      </c>
      <c r="D23" s="245" t="s">
        <v>187</v>
      </c>
      <c r="E23" s="244">
        <v>5000</v>
      </c>
    </row>
    <row r="24" spans="2:5" ht="15.75" customHeight="1">
      <c r="B24" s="240"/>
      <c r="C24" s="240" t="s">
        <v>180</v>
      </c>
      <c r="D24" s="245" t="s">
        <v>188</v>
      </c>
      <c r="E24" s="244">
        <v>5000</v>
      </c>
    </row>
    <row r="25" spans="2:5" ht="15.75" customHeight="1">
      <c r="B25" s="240"/>
      <c r="C25" s="240" t="s">
        <v>180</v>
      </c>
      <c r="D25" s="245" t="s">
        <v>188</v>
      </c>
      <c r="E25" s="244"/>
    </row>
    <row r="26" spans="2:5" ht="15.75" customHeight="1">
      <c r="D26" s="235"/>
      <c r="E26" s="236"/>
    </row>
    <row r="27" spans="2:5" ht="15.75" customHeight="1">
      <c r="B27" s="314" t="s">
        <v>189</v>
      </c>
      <c r="C27" s="306"/>
      <c r="D27" s="306"/>
      <c r="E27" s="307"/>
    </row>
    <row r="28" spans="2:5" ht="15.75" customHeight="1">
      <c r="B28" s="240" t="s">
        <v>31</v>
      </c>
      <c r="C28" s="240" t="s">
        <v>178</v>
      </c>
      <c r="D28" s="248" t="s">
        <v>190</v>
      </c>
      <c r="E28" s="249">
        <v>360000</v>
      </c>
    </row>
    <row r="29" spans="2:5" ht="15.75" customHeight="1">
      <c r="B29" s="240"/>
      <c r="C29" s="240" t="s">
        <v>180</v>
      </c>
      <c r="D29" s="250" t="s">
        <v>191</v>
      </c>
      <c r="E29" s="251">
        <v>2400000</v>
      </c>
    </row>
    <row r="30" spans="2:5" ht="15.75" customHeight="1">
      <c r="B30" s="240"/>
      <c r="C30" s="240" t="s">
        <v>182</v>
      </c>
      <c r="D30" s="250" t="s">
        <v>192</v>
      </c>
      <c r="E30" s="252"/>
    </row>
    <row r="31" spans="2:5" ht="15.75" customHeight="1">
      <c r="B31" s="240" t="s">
        <v>47</v>
      </c>
      <c r="C31" s="240" t="s">
        <v>178</v>
      </c>
      <c r="D31" s="250" t="s">
        <v>190</v>
      </c>
      <c r="E31" s="251">
        <v>360000</v>
      </c>
    </row>
    <row r="32" spans="2:5" ht="15.75" customHeight="1">
      <c r="B32" s="240"/>
      <c r="C32" s="240" t="s">
        <v>180</v>
      </c>
      <c r="D32" s="250" t="s">
        <v>193</v>
      </c>
      <c r="E32" s="251">
        <v>4320000</v>
      </c>
    </row>
    <row r="33" spans="2:5" ht="15.75" customHeight="1">
      <c r="B33" s="240"/>
      <c r="C33" s="240" t="s">
        <v>182</v>
      </c>
      <c r="D33" s="250" t="s">
        <v>194</v>
      </c>
      <c r="E33" s="252"/>
    </row>
    <row r="34" spans="2:5" ht="15.75" customHeight="1">
      <c r="D34" s="235"/>
      <c r="E34" s="236"/>
    </row>
    <row r="35" spans="2:5" ht="15.75" customHeight="1">
      <c r="B35" s="315" t="s">
        <v>106</v>
      </c>
      <c r="C35" s="306"/>
      <c r="D35" s="306"/>
      <c r="E35" s="307"/>
    </row>
    <row r="36" spans="2:5" ht="15.75" customHeight="1">
      <c r="B36" s="240" t="s">
        <v>31</v>
      </c>
      <c r="C36" s="240" t="s">
        <v>178</v>
      </c>
      <c r="D36" s="245" t="s">
        <v>195</v>
      </c>
      <c r="E36" s="244">
        <v>800000</v>
      </c>
    </row>
    <row r="37" spans="2:5" ht="15.75" customHeight="1">
      <c r="B37" s="240"/>
      <c r="C37" s="240" t="s">
        <v>180</v>
      </c>
      <c r="D37" s="245" t="s">
        <v>196</v>
      </c>
      <c r="E37" s="244">
        <v>11000000</v>
      </c>
    </row>
    <row r="38" spans="2:5" ht="15.75" customHeight="1">
      <c r="B38" s="240"/>
      <c r="C38" s="240" t="s">
        <v>182</v>
      </c>
      <c r="D38" s="245" t="s">
        <v>197</v>
      </c>
      <c r="E38" s="244"/>
    </row>
    <row r="39" spans="2:5" ht="15.75" customHeight="1">
      <c r="B39" s="240" t="s">
        <v>47</v>
      </c>
      <c r="C39" s="240" t="s">
        <v>178</v>
      </c>
      <c r="D39" s="245" t="s">
        <v>195</v>
      </c>
      <c r="E39" s="244">
        <v>800000</v>
      </c>
    </row>
    <row r="40" spans="2:5" ht="15.75" customHeight="1">
      <c r="B40" s="240"/>
      <c r="C40" s="240" t="s">
        <v>180</v>
      </c>
      <c r="D40" s="245" t="s">
        <v>196</v>
      </c>
      <c r="E40" s="244">
        <v>11000000</v>
      </c>
    </row>
    <row r="41" spans="2:5" ht="15.75" customHeight="1">
      <c r="B41" s="240"/>
      <c r="C41" s="240" t="s">
        <v>182</v>
      </c>
      <c r="D41" s="245" t="s">
        <v>197</v>
      </c>
      <c r="E41" s="244"/>
    </row>
    <row r="42" spans="2:5" ht="15.75" customHeight="1">
      <c r="D42" s="235"/>
      <c r="E42" s="236"/>
    </row>
    <row r="43" spans="2:5" ht="15.75" customHeight="1">
      <c r="D43" s="235"/>
      <c r="E43" s="236"/>
    </row>
    <row r="44" spans="2:5" ht="15.75" customHeight="1">
      <c r="D44" s="235"/>
      <c r="E44" s="236"/>
    </row>
    <row r="45" spans="2:5" ht="15.75" customHeight="1">
      <c r="D45" s="235"/>
      <c r="E45" s="236"/>
    </row>
    <row r="46" spans="2:5" ht="15.75" customHeight="1">
      <c r="D46" s="235"/>
      <c r="E46" s="236"/>
    </row>
    <row r="47" spans="2:5" ht="15.75" customHeight="1">
      <c r="D47" s="235"/>
      <c r="E47" s="236"/>
    </row>
    <row r="48" spans="2:5" ht="15.75" customHeight="1">
      <c r="D48" s="235"/>
      <c r="E48" s="236"/>
    </row>
    <row r="49" spans="4:5" ht="15.75" customHeight="1">
      <c r="D49" s="235"/>
      <c r="E49" s="236"/>
    </row>
    <row r="50" spans="4:5" ht="15.75" customHeight="1">
      <c r="D50" s="235"/>
      <c r="E50" s="236"/>
    </row>
    <row r="51" spans="4:5" ht="15.75" customHeight="1">
      <c r="D51" s="235"/>
      <c r="E51" s="236"/>
    </row>
    <row r="52" spans="4:5" ht="15.75" customHeight="1">
      <c r="D52" s="235"/>
      <c r="E52" s="236"/>
    </row>
    <row r="53" spans="4:5" ht="15.75" customHeight="1">
      <c r="D53" s="235"/>
      <c r="E53" s="236"/>
    </row>
    <row r="54" spans="4:5" ht="15.75" customHeight="1">
      <c r="D54" s="235"/>
      <c r="E54" s="236"/>
    </row>
    <row r="55" spans="4:5" ht="15.75" customHeight="1">
      <c r="D55" s="235"/>
      <c r="E55" s="236"/>
    </row>
    <row r="56" spans="4:5" ht="15.75" customHeight="1">
      <c r="D56" s="235"/>
      <c r="E56" s="236"/>
    </row>
    <row r="57" spans="4:5" ht="15.75" customHeight="1">
      <c r="D57" s="235"/>
      <c r="E57" s="236"/>
    </row>
    <row r="58" spans="4:5" ht="15.75" customHeight="1">
      <c r="D58" s="235"/>
      <c r="E58" s="236"/>
    </row>
    <row r="59" spans="4:5" ht="15.75" customHeight="1">
      <c r="D59" s="235"/>
      <c r="E59" s="236"/>
    </row>
    <row r="60" spans="4:5" ht="15.75" customHeight="1">
      <c r="D60" s="235"/>
      <c r="E60" s="236"/>
    </row>
    <row r="61" spans="4:5" ht="15.75" customHeight="1">
      <c r="D61" s="235"/>
      <c r="E61" s="236"/>
    </row>
    <row r="62" spans="4:5" ht="15.75" customHeight="1">
      <c r="D62" s="235"/>
      <c r="E62" s="236"/>
    </row>
    <row r="63" spans="4:5" ht="15.75" customHeight="1">
      <c r="D63" s="235"/>
      <c r="E63" s="236"/>
    </row>
    <row r="64" spans="4:5" ht="15.75" customHeight="1">
      <c r="D64" s="235"/>
      <c r="E64" s="236"/>
    </row>
    <row r="65" spans="4:5" ht="15.75" customHeight="1">
      <c r="D65" s="235"/>
      <c r="E65" s="236"/>
    </row>
    <row r="66" spans="4:5" ht="15.75" customHeight="1">
      <c r="D66" s="235"/>
      <c r="E66" s="236"/>
    </row>
    <row r="67" spans="4:5" ht="15.75" customHeight="1">
      <c r="D67" s="235"/>
      <c r="E67" s="236"/>
    </row>
    <row r="68" spans="4:5" ht="15.75" customHeight="1">
      <c r="D68" s="235"/>
      <c r="E68" s="236"/>
    </row>
    <row r="69" spans="4:5" ht="15.75" customHeight="1">
      <c r="D69" s="235"/>
      <c r="E69" s="236"/>
    </row>
    <row r="70" spans="4:5" ht="15.75" customHeight="1">
      <c r="D70" s="235"/>
      <c r="E70" s="236"/>
    </row>
    <row r="71" spans="4:5" ht="15.75" customHeight="1">
      <c r="D71" s="235"/>
      <c r="E71" s="236"/>
    </row>
    <row r="72" spans="4:5" ht="15.75" customHeight="1">
      <c r="D72" s="235"/>
      <c r="E72" s="236"/>
    </row>
    <row r="73" spans="4:5" ht="15.75" customHeight="1">
      <c r="D73" s="235"/>
      <c r="E73" s="236"/>
    </row>
    <row r="74" spans="4:5" ht="15.75" customHeight="1">
      <c r="D74" s="235"/>
      <c r="E74" s="236"/>
    </row>
    <row r="75" spans="4:5" ht="15.75" customHeight="1">
      <c r="D75" s="235"/>
      <c r="E75" s="236"/>
    </row>
    <row r="76" spans="4:5" ht="15.75" customHeight="1">
      <c r="D76" s="235"/>
      <c r="E76" s="236"/>
    </row>
    <row r="77" spans="4:5" ht="15.75" customHeight="1">
      <c r="D77" s="235"/>
      <c r="E77" s="236"/>
    </row>
    <row r="78" spans="4:5" ht="15.75" customHeight="1">
      <c r="D78" s="235"/>
      <c r="E78" s="236"/>
    </row>
    <row r="79" spans="4:5" ht="15.75" customHeight="1">
      <c r="D79" s="235"/>
      <c r="E79" s="236"/>
    </row>
    <row r="80" spans="4:5" ht="15.75" customHeight="1">
      <c r="D80" s="235"/>
      <c r="E80" s="236"/>
    </row>
    <row r="81" spans="4:5" ht="15.75" customHeight="1">
      <c r="D81" s="235"/>
      <c r="E81" s="236"/>
    </row>
    <row r="82" spans="4:5" ht="15.75" customHeight="1">
      <c r="D82" s="235"/>
      <c r="E82" s="236"/>
    </row>
    <row r="83" spans="4:5" ht="15.75" customHeight="1">
      <c r="D83" s="235"/>
      <c r="E83" s="236"/>
    </row>
    <row r="84" spans="4:5" ht="15.75" customHeight="1">
      <c r="D84" s="235"/>
      <c r="E84" s="236"/>
    </row>
    <row r="85" spans="4:5" ht="15.75" customHeight="1">
      <c r="D85" s="235"/>
      <c r="E85" s="236"/>
    </row>
    <row r="86" spans="4:5" ht="15.75" customHeight="1">
      <c r="D86" s="235"/>
      <c r="E86" s="236"/>
    </row>
    <row r="87" spans="4:5" ht="15.75" customHeight="1">
      <c r="D87" s="235"/>
      <c r="E87" s="236"/>
    </row>
    <row r="88" spans="4:5" ht="15.75" customHeight="1">
      <c r="D88" s="235"/>
      <c r="E88" s="236"/>
    </row>
    <row r="89" spans="4:5" ht="15.75" customHeight="1">
      <c r="D89" s="235"/>
      <c r="E89" s="236"/>
    </row>
    <row r="90" spans="4:5" ht="15.75" customHeight="1">
      <c r="D90" s="235"/>
      <c r="E90" s="236"/>
    </row>
    <row r="91" spans="4:5" ht="15.75" customHeight="1">
      <c r="D91" s="235"/>
      <c r="E91" s="236"/>
    </row>
    <row r="92" spans="4:5" ht="15.75" customHeight="1">
      <c r="D92" s="235"/>
      <c r="E92" s="236"/>
    </row>
    <row r="93" spans="4:5" ht="15.75" customHeight="1">
      <c r="D93" s="235"/>
      <c r="E93" s="236"/>
    </row>
    <row r="94" spans="4:5" ht="15.75" customHeight="1">
      <c r="D94" s="235"/>
      <c r="E94" s="236"/>
    </row>
    <row r="95" spans="4:5" ht="15.75" customHeight="1">
      <c r="D95" s="235"/>
      <c r="E95" s="236"/>
    </row>
    <row r="96" spans="4:5" ht="15.75" customHeight="1">
      <c r="D96" s="235"/>
      <c r="E96" s="236"/>
    </row>
    <row r="97" spans="4:5" ht="15.75" customHeight="1">
      <c r="D97" s="235"/>
      <c r="E97" s="236"/>
    </row>
    <row r="98" spans="4:5" ht="15.75" customHeight="1">
      <c r="D98" s="235"/>
      <c r="E98" s="236"/>
    </row>
    <row r="99" spans="4:5" ht="15.75" customHeight="1">
      <c r="D99" s="235"/>
      <c r="E99" s="236"/>
    </row>
    <row r="100" spans="4:5" ht="15.75" customHeight="1">
      <c r="D100" s="235"/>
      <c r="E100" s="236"/>
    </row>
    <row r="101" spans="4:5" ht="15.75" customHeight="1">
      <c r="D101" s="235"/>
      <c r="E101" s="236"/>
    </row>
    <row r="102" spans="4:5" ht="15.75" customHeight="1">
      <c r="D102" s="235"/>
      <c r="E102" s="236"/>
    </row>
    <row r="103" spans="4:5" ht="15.75" customHeight="1">
      <c r="D103" s="235"/>
      <c r="E103" s="236"/>
    </row>
    <row r="104" spans="4:5" ht="15.75" customHeight="1">
      <c r="D104" s="235"/>
      <c r="E104" s="236"/>
    </row>
    <row r="105" spans="4:5" ht="15.75" customHeight="1">
      <c r="D105" s="235"/>
      <c r="E105" s="236"/>
    </row>
    <row r="106" spans="4:5" ht="15.75" customHeight="1">
      <c r="D106" s="235"/>
      <c r="E106" s="236"/>
    </row>
    <row r="107" spans="4:5" ht="15.75" customHeight="1">
      <c r="D107" s="235"/>
      <c r="E107" s="236"/>
    </row>
    <row r="108" spans="4:5" ht="15.75" customHeight="1">
      <c r="D108" s="235"/>
      <c r="E108" s="236"/>
    </row>
    <row r="109" spans="4:5" ht="15.75" customHeight="1">
      <c r="D109" s="235"/>
      <c r="E109" s="236"/>
    </row>
    <row r="110" spans="4:5" ht="15.75" customHeight="1">
      <c r="D110" s="235"/>
      <c r="E110" s="236"/>
    </row>
    <row r="111" spans="4:5" ht="15.75" customHeight="1">
      <c r="D111" s="235"/>
      <c r="E111" s="236"/>
    </row>
    <row r="112" spans="4:5" ht="15.75" customHeight="1">
      <c r="D112" s="235"/>
      <c r="E112" s="236"/>
    </row>
    <row r="113" spans="4:5" ht="15.75" customHeight="1">
      <c r="D113" s="235"/>
      <c r="E113" s="236"/>
    </row>
    <row r="114" spans="4:5" ht="15.75" customHeight="1">
      <c r="D114" s="235"/>
      <c r="E114" s="236"/>
    </row>
    <row r="115" spans="4:5" ht="15.75" customHeight="1">
      <c r="D115" s="235"/>
      <c r="E115" s="236"/>
    </row>
    <row r="116" spans="4:5" ht="15.75" customHeight="1">
      <c r="D116" s="235"/>
      <c r="E116" s="236"/>
    </row>
    <row r="117" spans="4:5" ht="15.75" customHeight="1">
      <c r="D117" s="235"/>
      <c r="E117" s="236"/>
    </row>
    <row r="118" spans="4:5" ht="15.75" customHeight="1">
      <c r="D118" s="235"/>
      <c r="E118" s="236"/>
    </row>
    <row r="119" spans="4:5" ht="15.75" customHeight="1">
      <c r="D119" s="235"/>
      <c r="E119" s="236"/>
    </row>
    <row r="120" spans="4:5" ht="15.75" customHeight="1">
      <c r="D120" s="235"/>
      <c r="E120" s="236"/>
    </row>
    <row r="121" spans="4:5" ht="15.75" customHeight="1">
      <c r="D121" s="235"/>
      <c r="E121" s="236"/>
    </row>
    <row r="122" spans="4:5" ht="15.75" customHeight="1">
      <c r="D122" s="235"/>
      <c r="E122" s="236"/>
    </row>
    <row r="123" spans="4:5" ht="15.75" customHeight="1">
      <c r="D123" s="235"/>
      <c r="E123" s="236"/>
    </row>
    <row r="124" spans="4:5" ht="15.75" customHeight="1">
      <c r="D124" s="235"/>
      <c r="E124" s="236"/>
    </row>
    <row r="125" spans="4:5" ht="15.75" customHeight="1">
      <c r="D125" s="235"/>
      <c r="E125" s="236"/>
    </row>
    <row r="126" spans="4:5" ht="15.75" customHeight="1">
      <c r="D126" s="235"/>
      <c r="E126" s="236"/>
    </row>
    <row r="127" spans="4:5" ht="15.75" customHeight="1">
      <c r="D127" s="235"/>
      <c r="E127" s="236"/>
    </row>
    <row r="128" spans="4:5" ht="15.75" customHeight="1">
      <c r="D128" s="235"/>
      <c r="E128" s="236"/>
    </row>
    <row r="129" spans="4:5" ht="15.75" customHeight="1">
      <c r="D129" s="235"/>
      <c r="E129" s="236"/>
    </row>
    <row r="130" spans="4:5" ht="15.75" customHeight="1">
      <c r="D130" s="235"/>
      <c r="E130" s="236"/>
    </row>
    <row r="131" spans="4:5" ht="15.75" customHeight="1">
      <c r="D131" s="235"/>
      <c r="E131" s="236"/>
    </row>
    <row r="132" spans="4:5" ht="15.75" customHeight="1">
      <c r="D132" s="235"/>
      <c r="E132" s="236"/>
    </row>
    <row r="133" spans="4:5" ht="15.75" customHeight="1">
      <c r="D133" s="235"/>
      <c r="E133" s="236"/>
    </row>
    <row r="134" spans="4:5" ht="15.75" customHeight="1">
      <c r="D134" s="235"/>
      <c r="E134" s="236"/>
    </row>
    <row r="135" spans="4:5" ht="15.75" customHeight="1">
      <c r="D135" s="235"/>
      <c r="E135" s="236"/>
    </row>
    <row r="136" spans="4:5" ht="15.75" customHeight="1">
      <c r="D136" s="235"/>
      <c r="E136" s="236"/>
    </row>
    <row r="137" spans="4:5" ht="15.75" customHeight="1">
      <c r="D137" s="235"/>
      <c r="E137" s="236"/>
    </row>
    <row r="138" spans="4:5" ht="15.75" customHeight="1">
      <c r="D138" s="235"/>
      <c r="E138" s="236"/>
    </row>
    <row r="139" spans="4:5" ht="15.75" customHeight="1">
      <c r="D139" s="235"/>
      <c r="E139" s="236"/>
    </row>
    <row r="140" spans="4:5" ht="15.75" customHeight="1">
      <c r="D140" s="235"/>
      <c r="E140" s="236"/>
    </row>
    <row r="141" spans="4:5" ht="15.75" customHeight="1">
      <c r="D141" s="235"/>
      <c r="E141" s="236"/>
    </row>
    <row r="142" spans="4:5" ht="15.75" customHeight="1">
      <c r="D142" s="235"/>
      <c r="E142" s="236"/>
    </row>
    <row r="143" spans="4:5" ht="15.75" customHeight="1">
      <c r="D143" s="235"/>
      <c r="E143" s="236"/>
    </row>
    <row r="144" spans="4:5" ht="15.75" customHeight="1">
      <c r="D144" s="235"/>
      <c r="E144" s="236"/>
    </row>
    <row r="145" spans="4:5" ht="15.75" customHeight="1">
      <c r="D145" s="235"/>
      <c r="E145" s="236"/>
    </row>
    <row r="146" spans="4:5" ht="15.75" customHeight="1">
      <c r="D146" s="235"/>
      <c r="E146" s="236"/>
    </row>
    <row r="147" spans="4:5" ht="15.75" customHeight="1">
      <c r="D147" s="235"/>
      <c r="E147" s="236"/>
    </row>
    <row r="148" spans="4:5" ht="15.75" customHeight="1">
      <c r="D148" s="235"/>
      <c r="E148" s="236"/>
    </row>
    <row r="149" spans="4:5" ht="15.75" customHeight="1">
      <c r="D149" s="235"/>
      <c r="E149" s="236"/>
    </row>
    <row r="150" spans="4:5" ht="15.75" customHeight="1">
      <c r="D150" s="235"/>
      <c r="E150" s="236"/>
    </row>
    <row r="151" spans="4:5" ht="15.75" customHeight="1">
      <c r="D151" s="235"/>
      <c r="E151" s="236"/>
    </row>
    <row r="152" spans="4:5" ht="15.75" customHeight="1">
      <c r="D152" s="235"/>
      <c r="E152" s="236"/>
    </row>
    <row r="153" spans="4:5" ht="15.75" customHeight="1">
      <c r="D153" s="235"/>
      <c r="E153" s="236"/>
    </row>
    <row r="154" spans="4:5" ht="15.75" customHeight="1">
      <c r="D154" s="235"/>
      <c r="E154" s="236"/>
    </row>
    <row r="155" spans="4:5" ht="15.75" customHeight="1">
      <c r="D155" s="235"/>
      <c r="E155" s="236"/>
    </row>
    <row r="156" spans="4:5" ht="15.75" customHeight="1">
      <c r="D156" s="235"/>
      <c r="E156" s="236"/>
    </row>
    <row r="157" spans="4:5" ht="15.75" customHeight="1">
      <c r="D157" s="235"/>
      <c r="E157" s="236"/>
    </row>
    <row r="158" spans="4:5" ht="15.75" customHeight="1">
      <c r="D158" s="235"/>
      <c r="E158" s="236"/>
    </row>
    <row r="159" spans="4:5" ht="15.75" customHeight="1">
      <c r="D159" s="235"/>
      <c r="E159" s="236"/>
    </row>
    <row r="160" spans="4:5" ht="15.75" customHeight="1">
      <c r="D160" s="235"/>
      <c r="E160" s="236"/>
    </row>
    <row r="161" spans="4:5" ht="15.75" customHeight="1">
      <c r="D161" s="235"/>
      <c r="E161" s="236"/>
    </row>
    <row r="162" spans="4:5" ht="15.75" customHeight="1">
      <c r="D162" s="235"/>
      <c r="E162" s="236"/>
    </row>
    <row r="163" spans="4:5" ht="15.75" customHeight="1">
      <c r="D163" s="235"/>
      <c r="E163" s="236"/>
    </row>
    <row r="164" spans="4:5" ht="15.75" customHeight="1">
      <c r="D164" s="235"/>
      <c r="E164" s="236"/>
    </row>
    <row r="165" spans="4:5" ht="15.75" customHeight="1">
      <c r="D165" s="235"/>
      <c r="E165" s="236"/>
    </row>
    <row r="166" spans="4:5" ht="15.75" customHeight="1">
      <c r="D166" s="235"/>
      <c r="E166" s="236"/>
    </row>
    <row r="167" spans="4:5" ht="15.75" customHeight="1">
      <c r="D167" s="235"/>
      <c r="E167" s="236"/>
    </row>
    <row r="168" spans="4:5" ht="15.75" customHeight="1">
      <c r="D168" s="235"/>
      <c r="E168" s="236"/>
    </row>
    <row r="169" spans="4:5" ht="15.75" customHeight="1">
      <c r="D169" s="235"/>
      <c r="E169" s="236"/>
    </row>
    <row r="170" spans="4:5" ht="15.75" customHeight="1">
      <c r="D170" s="235"/>
      <c r="E170" s="236"/>
    </row>
    <row r="171" spans="4:5" ht="15.75" customHeight="1">
      <c r="D171" s="235"/>
      <c r="E171" s="236"/>
    </row>
    <row r="172" spans="4:5" ht="15.75" customHeight="1">
      <c r="D172" s="235"/>
      <c r="E172" s="236"/>
    </row>
    <row r="173" spans="4:5" ht="15.75" customHeight="1">
      <c r="D173" s="235"/>
      <c r="E173" s="236"/>
    </row>
    <row r="174" spans="4:5" ht="15.75" customHeight="1">
      <c r="D174" s="235"/>
      <c r="E174" s="236"/>
    </row>
    <row r="175" spans="4:5" ht="15.75" customHeight="1">
      <c r="D175" s="235"/>
      <c r="E175" s="236"/>
    </row>
    <row r="176" spans="4:5" ht="15.75" customHeight="1">
      <c r="D176" s="235"/>
      <c r="E176" s="236"/>
    </row>
    <row r="177" spans="4:5" ht="15.75" customHeight="1">
      <c r="D177" s="235"/>
      <c r="E177" s="236"/>
    </row>
    <row r="178" spans="4:5" ht="15.75" customHeight="1">
      <c r="D178" s="235"/>
      <c r="E178" s="236"/>
    </row>
    <row r="179" spans="4:5" ht="15.75" customHeight="1">
      <c r="D179" s="235"/>
      <c r="E179" s="236"/>
    </row>
    <row r="180" spans="4:5" ht="15.75" customHeight="1">
      <c r="D180" s="235"/>
      <c r="E180" s="236"/>
    </row>
    <row r="181" spans="4:5" ht="15.75" customHeight="1">
      <c r="D181" s="235"/>
      <c r="E181" s="236"/>
    </row>
    <row r="182" spans="4:5" ht="15.75" customHeight="1">
      <c r="D182" s="235"/>
      <c r="E182" s="236"/>
    </row>
    <row r="183" spans="4:5" ht="15.75" customHeight="1">
      <c r="D183" s="235"/>
      <c r="E183" s="236"/>
    </row>
    <row r="184" spans="4:5" ht="15.75" customHeight="1">
      <c r="D184" s="235"/>
      <c r="E184" s="236"/>
    </row>
    <row r="185" spans="4:5" ht="15.75" customHeight="1">
      <c r="D185" s="235"/>
      <c r="E185" s="236"/>
    </row>
    <row r="186" spans="4:5" ht="15.75" customHeight="1">
      <c r="D186" s="235"/>
      <c r="E186" s="236"/>
    </row>
    <row r="187" spans="4:5" ht="15.75" customHeight="1">
      <c r="D187" s="235"/>
      <c r="E187" s="236"/>
    </row>
    <row r="188" spans="4:5" ht="15.75" customHeight="1">
      <c r="D188" s="235"/>
      <c r="E188" s="236"/>
    </row>
    <row r="189" spans="4:5" ht="15.75" customHeight="1">
      <c r="D189" s="235"/>
      <c r="E189" s="236"/>
    </row>
    <row r="190" spans="4:5" ht="15.75" customHeight="1">
      <c r="D190" s="235"/>
      <c r="E190" s="236"/>
    </row>
    <row r="191" spans="4:5" ht="15.75" customHeight="1">
      <c r="D191" s="235"/>
      <c r="E191" s="236"/>
    </row>
    <row r="192" spans="4:5" ht="15.75" customHeight="1">
      <c r="D192" s="235"/>
      <c r="E192" s="236"/>
    </row>
    <row r="193" spans="4:5" ht="15.75" customHeight="1">
      <c r="D193" s="235"/>
      <c r="E193" s="236"/>
    </row>
    <row r="194" spans="4:5" ht="15.75" customHeight="1">
      <c r="D194" s="235"/>
      <c r="E194" s="236"/>
    </row>
    <row r="195" spans="4:5" ht="15.75" customHeight="1">
      <c r="D195" s="235"/>
      <c r="E195" s="236"/>
    </row>
    <row r="196" spans="4:5" ht="15.75" customHeight="1">
      <c r="D196" s="235"/>
      <c r="E196" s="236"/>
    </row>
    <row r="197" spans="4:5" ht="15.75" customHeight="1">
      <c r="D197" s="235"/>
      <c r="E197" s="236"/>
    </row>
    <row r="198" spans="4:5" ht="15.75" customHeight="1">
      <c r="D198" s="235"/>
      <c r="E198" s="236"/>
    </row>
    <row r="199" spans="4:5" ht="15.75" customHeight="1">
      <c r="D199" s="235"/>
      <c r="E199" s="236"/>
    </row>
    <row r="200" spans="4:5" ht="15.75" customHeight="1">
      <c r="D200" s="235"/>
      <c r="E200" s="236"/>
    </row>
    <row r="201" spans="4:5" ht="15.75" customHeight="1">
      <c r="D201" s="235"/>
      <c r="E201" s="236"/>
    </row>
    <row r="202" spans="4:5" ht="15.75" customHeight="1">
      <c r="D202" s="235"/>
      <c r="E202" s="236"/>
    </row>
    <row r="203" spans="4:5" ht="15.75" customHeight="1">
      <c r="D203" s="235"/>
      <c r="E203" s="236"/>
    </row>
    <row r="204" spans="4:5" ht="15.75" customHeight="1">
      <c r="D204" s="235"/>
      <c r="E204" s="236"/>
    </row>
    <row r="205" spans="4:5" ht="15.75" customHeight="1">
      <c r="D205" s="235"/>
      <c r="E205" s="236"/>
    </row>
    <row r="206" spans="4:5" ht="15.75" customHeight="1">
      <c r="D206" s="235"/>
      <c r="E206" s="236"/>
    </row>
    <row r="207" spans="4:5" ht="15.75" customHeight="1">
      <c r="D207" s="235"/>
      <c r="E207" s="236"/>
    </row>
    <row r="208" spans="4:5" ht="15.75" customHeight="1">
      <c r="D208" s="235"/>
      <c r="E208" s="236"/>
    </row>
    <row r="209" spans="4:5" ht="15.75" customHeight="1">
      <c r="D209" s="235"/>
      <c r="E209" s="236"/>
    </row>
    <row r="210" spans="4:5" ht="15.75" customHeight="1">
      <c r="D210" s="235"/>
      <c r="E210" s="236"/>
    </row>
    <row r="211" spans="4:5" ht="15.75" customHeight="1">
      <c r="D211" s="235"/>
      <c r="E211" s="236"/>
    </row>
    <row r="212" spans="4:5" ht="15.75" customHeight="1">
      <c r="D212" s="235"/>
      <c r="E212" s="236"/>
    </row>
    <row r="213" spans="4:5" ht="15.75" customHeight="1">
      <c r="D213" s="235"/>
      <c r="E213" s="236"/>
    </row>
    <row r="214" spans="4:5" ht="15.75" customHeight="1">
      <c r="D214" s="235"/>
      <c r="E214" s="236"/>
    </row>
    <row r="215" spans="4:5" ht="15.75" customHeight="1">
      <c r="D215" s="235"/>
      <c r="E215" s="236"/>
    </row>
    <row r="216" spans="4:5" ht="15.75" customHeight="1">
      <c r="D216" s="235"/>
      <c r="E216" s="236"/>
    </row>
    <row r="217" spans="4:5" ht="15.75" customHeight="1">
      <c r="D217" s="235"/>
      <c r="E217" s="236"/>
    </row>
    <row r="218" spans="4:5" ht="15.75" customHeight="1">
      <c r="D218" s="235"/>
      <c r="E218" s="236"/>
    </row>
    <row r="219" spans="4:5" ht="15.75" customHeight="1">
      <c r="D219" s="235"/>
      <c r="E219" s="236"/>
    </row>
    <row r="220" spans="4:5" ht="15.75" customHeight="1">
      <c r="D220" s="235"/>
      <c r="E220" s="236"/>
    </row>
    <row r="221" spans="4:5" ht="15.75" customHeight="1">
      <c r="D221" s="235"/>
      <c r="E221" s="236"/>
    </row>
    <row r="222" spans="4:5" ht="15.75" customHeight="1">
      <c r="D222" s="235"/>
      <c r="E222" s="236"/>
    </row>
    <row r="223" spans="4:5" ht="15.75" customHeight="1">
      <c r="D223" s="235"/>
      <c r="E223" s="236"/>
    </row>
    <row r="224" spans="4:5" ht="15.75" customHeight="1">
      <c r="D224" s="235"/>
      <c r="E224" s="236"/>
    </row>
    <row r="225" spans="4:5" ht="15.75" customHeight="1">
      <c r="D225" s="235"/>
      <c r="E225" s="236"/>
    </row>
    <row r="226" spans="4:5" ht="15.75" customHeight="1">
      <c r="D226" s="235"/>
      <c r="E226" s="236"/>
    </row>
    <row r="227" spans="4:5" ht="15.75" customHeight="1">
      <c r="D227" s="235"/>
      <c r="E227" s="236"/>
    </row>
    <row r="228" spans="4:5" ht="15.75" customHeight="1">
      <c r="D228" s="235"/>
      <c r="E228" s="236"/>
    </row>
    <row r="229" spans="4:5" ht="15.75" customHeight="1">
      <c r="D229" s="235"/>
      <c r="E229" s="236"/>
    </row>
    <row r="230" spans="4:5" ht="15.75" customHeight="1">
      <c r="D230" s="235"/>
      <c r="E230" s="236"/>
    </row>
    <row r="231" spans="4:5" ht="15.75" customHeight="1">
      <c r="D231" s="235"/>
      <c r="E231" s="236"/>
    </row>
    <row r="232" spans="4:5" ht="15.75" customHeight="1">
      <c r="D232" s="235"/>
      <c r="E232" s="236"/>
    </row>
    <row r="233" spans="4:5" ht="15.75" customHeight="1">
      <c r="D233" s="235"/>
      <c r="E233" s="236"/>
    </row>
    <row r="234" spans="4:5" ht="15.75" customHeight="1">
      <c r="D234" s="235"/>
      <c r="E234" s="236"/>
    </row>
    <row r="235" spans="4:5" ht="15.75" customHeight="1">
      <c r="D235" s="235"/>
      <c r="E235" s="236"/>
    </row>
    <row r="236" spans="4:5" ht="15.75" customHeight="1">
      <c r="D236" s="235"/>
      <c r="E236" s="236"/>
    </row>
    <row r="237" spans="4:5" ht="15.75" customHeight="1">
      <c r="D237" s="235"/>
      <c r="E237" s="236"/>
    </row>
    <row r="238" spans="4:5" ht="15.75" customHeight="1">
      <c r="D238" s="235"/>
      <c r="E238" s="236"/>
    </row>
    <row r="239" spans="4:5" ht="15.75" customHeight="1">
      <c r="D239" s="235"/>
      <c r="E239" s="236"/>
    </row>
    <row r="240" spans="4:5" ht="15.75" customHeight="1">
      <c r="D240" s="235"/>
      <c r="E240" s="236"/>
    </row>
    <row r="241" spans="4:5" ht="15.75" customHeight="1">
      <c r="D241" s="235"/>
      <c r="E241" s="236"/>
    </row>
    <row r="242" spans="4:5" ht="15.75" customHeight="1">
      <c r="D242" s="235"/>
      <c r="E242" s="236"/>
    </row>
    <row r="243" spans="4:5" ht="15.75" customHeight="1">
      <c r="D243" s="235"/>
      <c r="E243" s="236"/>
    </row>
    <row r="244" spans="4:5" ht="15.75" customHeight="1">
      <c r="D244" s="235"/>
      <c r="E244" s="236"/>
    </row>
    <row r="245" spans="4:5" ht="15.75" customHeight="1">
      <c r="D245" s="235"/>
      <c r="E245" s="236"/>
    </row>
    <row r="246" spans="4:5" ht="15.75" customHeight="1">
      <c r="D246" s="235"/>
      <c r="E246" s="236"/>
    </row>
    <row r="247" spans="4:5" ht="15.75" customHeight="1">
      <c r="D247" s="235"/>
      <c r="E247" s="236"/>
    </row>
    <row r="248" spans="4:5" ht="15.75" customHeight="1">
      <c r="D248" s="235"/>
      <c r="E248" s="236"/>
    </row>
    <row r="249" spans="4:5" ht="15.75" customHeight="1">
      <c r="D249" s="235"/>
      <c r="E249" s="236"/>
    </row>
    <row r="250" spans="4:5" ht="15.75" customHeight="1">
      <c r="D250" s="235"/>
      <c r="E250" s="236"/>
    </row>
    <row r="251" spans="4:5" ht="15.75" customHeight="1">
      <c r="D251" s="235"/>
      <c r="E251" s="236"/>
    </row>
    <row r="252" spans="4:5" ht="15.75" customHeight="1">
      <c r="D252" s="235"/>
      <c r="E252" s="236"/>
    </row>
    <row r="253" spans="4:5" ht="15.75" customHeight="1">
      <c r="D253" s="235"/>
      <c r="E253" s="236"/>
    </row>
    <row r="254" spans="4:5" ht="15.75" customHeight="1">
      <c r="D254" s="235"/>
      <c r="E254" s="236"/>
    </row>
    <row r="255" spans="4:5" ht="15.75" customHeight="1">
      <c r="D255" s="235"/>
      <c r="E255" s="236"/>
    </row>
    <row r="256" spans="4:5" ht="15.75" customHeight="1">
      <c r="D256" s="235"/>
      <c r="E256" s="236"/>
    </row>
    <row r="257" spans="4:5" ht="15.75" customHeight="1">
      <c r="D257" s="235"/>
      <c r="E257" s="236"/>
    </row>
    <row r="258" spans="4:5" ht="15.75" customHeight="1">
      <c r="D258" s="235"/>
      <c r="E258" s="236"/>
    </row>
    <row r="259" spans="4:5" ht="15.75" customHeight="1">
      <c r="D259" s="235"/>
      <c r="E259" s="236"/>
    </row>
    <row r="260" spans="4:5" ht="15.75" customHeight="1">
      <c r="D260" s="235"/>
      <c r="E260" s="236"/>
    </row>
    <row r="261" spans="4:5" ht="15.75" customHeight="1">
      <c r="D261" s="235"/>
      <c r="E261" s="236"/>
    </row>
    <row r="262" spans="4:5" ht="15.75" customHeight="1">
      <c r="D262" s="235"/>
      <c r="E262" s="236"/>
    </row>
    <row r="263" spans="4:5" ht="15.75" customHeight="1">
      <c r="D263" s="235"/>
      <c r="E263" s="236"/>
    </row>
    <row r="264" spans="4:5" ht="15.75" customHeight="1">
      <c r="D264" s="235"/>
      <c r="E264" s="236"/>
    </row>
    <row r="265" spans="4:5" ht="15.75" customHeight="1">
      <c r="D265" s="235"/>
      <c r="E265" s="236"/>
    </row>
    <row r="266" spans="4:5" ht="15.75" customHeight="1">
      <c r="D266" s="235"/>
      <c r="E266" s="236"/>
    </row>
    <row r="267" spans="4:5" ht="15.75" customHeight="1">
      <c r="D267" s="235"/>
      <c r="E267" s="236"/>
    </row>
    <row r="268" spans="4:5" ht="15.75" customHeight="1">
      <c r="D268" s="235"/>
      <c r="E268" s="236"/>
    </row>
    <row r="269" spans="4:5" ht="15.75" customHeight="1">
      <c r="D269" s="235"/>
      <c r="E269" s="236"/>
    </row>
    <row r="270" spans="4:5" ht="15.75" customHeight="1">
      <c r="D270" s="235"/>
      <c r="E270" s="236"/>
    </row>
    <row r="271" spans="4:5" ht="15.75" customHeight="1">
      <c r="D271" s="235"/>
      <c r="E271" s="236"/>
    </row>
    <row r="272" spans="4:5" ht="15.75" customHeight="1">
      <c r="D272" s="235"/>
      <c r="E272" s="236"/>
    </row>
    <row r="273" spans="4:5" ht="15.75" customHeight="1">
      <c r="D273" s="235"/>
      <c r="E273" s="236"/>
    </row>
    <row r="274" spans="4:5" ht="15.75" customHeight="1">
      <c r="D274" s="235"/>
      <c r="E274" s="236"/>
    </row>
    <row r="275" spans="4:5" ht="15.75" customHeight="1">
      <c r="D275" s="235"/>
      <c r="E275" s="236"/>
    </row>
    <row r="276" spans="4:5" ht="15.75" customHeight="1">
      <c r="D276" s="235"/>
      <c r="E276" s="236"/>
    </row>
    <row r="277" spans="4:5" ht="15.75" customHeight="1">
      <c r="D277" s="235"/>
      <c r="E277" s="236"/>
    </row>
    <row r="278" spans="4:5" ht="15.75" customHeight="1">
      <c r="D278" s="235"/>
      <c r="E278" s="236"/>
    </row>
    <row r="279" spans="4:5" ht="15.75" customHeight="1">
      <c r="D279" s="235"/>
      <c r="E279" s="236"/>
    </row>
    <row r="280" spans="4:5" ht="15.75" customHeight="1">
      <c r="D280" s="235"/>
      <c r="E280" s="236"/>
    </row>
    <row r="281" spans="4:5" ht="15.75" customHeight="1">
      <c r="D281" s="235"/>
      <c r="E281" s="236"/>
    </row>
    <row r="282" spans="4:5" ht="15.75" customHeight="1">
      <c r="D282" s="235"/>
      <c r="E282" s="236"/>
    </row>
    <row r="283" spans="4:5" ht="15.75" customHeight="1">
      <c r="D283" s="235"/>
      <c r="E283" s="236"/>
    </row>
    <row r="284" spans="4:5" ht="15.75" customHeight="1">
      <c r="D284" s="235"/>
      <c r="E284" s="236"/>
    </row>
    <row r="285" spans="4:5" ht="15.75" customHeight="1">
      <c r="D285" s="235"/>
      <c r="E285" s="236"/>
    </row>
    <row r="286" spans="4:5" ht="15.75" customHeight="1">
      <c r="D286" s="235"/>
      <c r="E286" s="236"/>
    </row>
    <row r="287" spans="4:5" ht="15.75" customHeight="1">
      <c r="D287" s="235"/>
      <c r="E287" s="236"/>
    </row>
    <row r="288" spans="4:5" ht="15.75" customHeight="1">
      <c r="D288" s="235"/>
      <c r="E288" s="236"/>
    </row>
    <row r="289" spans="4:5" ht="15.75" customHeight="1">
      <c r="D289" s="235"/>
      <c r="E289" s="236"/>
    </row>
    <row r="290" spans="4:5" ht="15.75" customHeight="1">
      <c r="D290" s="235"/>
      <c r="E290" s="236"/>
    </row>
    <row r="291" spans="4:5" ht="15.75" customHeight="1">
      <c r="D291" s="235"/>
      <c r="E291" s="236"/>
    </row>
    <row r="292" spans="4:5" ht="15.75" customHeight="1">
      <c r="D292" s="235"/>
      <c r="E292" s="236"/>
    </row>
    <row r="293" spans="4:5" ht="15.75" customHeight="1">
      <c r="D293" s="235"/>
      <c r="E293" s="236"/>
    </row>
    <row r="294" spans="4:5" ht="15.75" customHeight="1">
      <c r="D294" s="235"/>
      <c r="E294" s="236"/>
    </row>
    <row r="295" spans="4:5" ht="15.75" customHeight="1">
      <c r="D295" s="235"/>
      <c r="E295" s="236"/>
    </row>
    <row r="296" spans="4:5" ht="15.75" customHeight="1">
      <c r="D296" s="235"/>
      <c r="E296" s="236"/>
    </row>
    <row r="297" spans="4:5" ht="15.75" customHeight="1">
      <c r="D297" s="235"/>
      <c r="E297" s="236"/>
    </row>
    <row r="298" spans="4:5" ht="15.75" customHeight="1">
      <c r="D298" s="235"/>
      <c r="E298" s="236"/>
    </row>
    <row r="299" spans="4:5" ht="15.75" customHeight="1">
      <c r="D299" s="235"/>
      <c r="E299" s="236"/>
    </row>
    <row r="300" spans="4:5" ht="15.75" customHeight="1">
      <c r="D300" s="235"/>
      <c r="E300" s="236"/>
    </row>
    <row r="301" spans="4:5" ht="15.75" customHeight="1">
      <c r="D301" s="235"/>
      <c r="E301" s="236"/>
    </row>
    <row r="302" spans="4:5" ht="15.75" customHeight="1">
      <c r="D302" s="235"/>
      <c r="E302" s="236"/>
    </row>
    <row r="303" spans="4:5" ht="15.75" customHeight="1">
      <c r="D303" s="235"/>
      <c r="E303" s="236"/>
    </row>
    <row r="304" spans="4:5" ht="15.75" customHeight="1">
      <c r="D304" s="235"/>
      <c r="E304" s="236"/>
    </row>
    <row r="305" spans="4:5" ht="15.75" customHeight="1">
      <c r="D305" s="235"/>
      <c r="E305" s="236"/>
    </row>
    <row r="306" spans="4:5" ht="15.75" customHeight="1">
      <c r="D306" s="235"/>
      <c r="E306" s="236"/>
    </row>
    <row r="307" spans="4:5" ht="15.75" customHeight="1">
      <c r="D307" s="235"/>
      <c r="E307" s="236"/>
    </row>
    <row r="308" spans="4:5" ht="15.75" customHeight="1">
      <c r="D308" s="235"/>
      <c r="E308" s="236"/>
    </row>
    <row r="309" spans="4:5" ht="15.75" customHeight="1">
      <c r="D309" s="235"/>
      <c r="E309" s="236"/>
    </row>
    <row r="310" spans="4:5" ht="15.75" customHeight="1">
      <c r="D310" s="235"/>
      <c r="E310" s="236"/>
    </row>
    <row r="311" spans="4:5" ht="15.75" customHeight="1">
      <c r="D311" s="235"/>
      <c r="E311" s="236"/>
    </row>
    <row r="312" spans="4:5" ht="15.75" customHeight="1">
      <c r="D312" s="235"/>
      <c r="E312" s="236"/>
    </row>
    <row r="313" spans="4:5" ht="15.75" customHeight="1">
      <c r="D313" s="235"/>
      <c r="E313" s="236"/>
    </row>
    <row r="314" spans="4:5" ht="15.75" customHeight="1">
      <c r="D314" s="235"/>
      <c r="E314" s="236"/>
    </row>
    <row r="315" spans="4:5" ht="15.75" customHeight="1">
      <c r="D315" s="235"/>
      <c r="E315" s="236"/>
    </row>
    <row r="316" spans="4:5" ht="15.75" customHeight="1">
      <c r="D316" s="235"/>
      <c r="E316" s="236"/>
    </row>
    <row r="317" spans="4:5" ht="15.75" customHeight="1">
      <c r="D317" s="235"/>
      <c r="E317" s="236"/>
    </row>
    <row r="318" spans="4:5" ht="15.75" customHeight="1">
      <c r="D318" s="235"/>
      <c r="E318" s="236"/>
    </row>
    <row r="319" spans="4:5" ht="15.75" customHeight="1">
      <c r="D319" s="235"/>
      <c r="E319" s="236"/>
    </row>
    <row r="320" spans="4:5" ht="15.75" customHeight="1">
      <c r="D320" s="235"/>
      <c r="E320" s="236"/>
    </row>
    <row r="321" spans="4:5" ht="15.75" customHeight="1">
      <c r="D321" s="235"/>
      <c r="E321" s="236"/>
    </row>
    <row r="322" spans="4:5" ht="15.75" customHeight="1">
      <c r="D322" s="235"/>
      <c r="E322" s="236"/>
    </row>
    <row r="323" spans="4:5" ht="15.75" customHeight="1">
      <c r="D323" s="235"/>
      <c r="E323" s="236"/>
    </row>
    <row r="324" spans="4:5" ht="15.75" customHeight="1">
      <c r="D324" s="235"/>
      <c r="E324" s="236"/>
    </row>
    <row r="325" spans="4:5" ht="15.75" customHeight="1">
      <c r="D325" s="235"/>
      <c r="E325" s="236"/>
    </row>
    <row r="326" spans="4:5" ht="15.75" customHeight="1">
      <c r="D326" s="235"/>
      <c r="E326" s="236"/>
    </row>
    <row r="327" spans="4:5" ht="15.75" customHeight="1">
      <c r="D327" s="235"/>
      <c r="E327" s="236"/>
    </row>
    <row r="328" spans="4:5" ht="15.75" customHeight="1">
      <c r="D328" s="235"/>
      <c r="E328" s="236"/>
    </row>
    <row r="329" spans="4:5" ht="15.75" customHeight="1">
      <c r="D329" s="235"/>
      <c r="E329" s="236"/>
    </row>
    <row r="330" spans="4:5" ht="15.75" customHeight="1">
      <c r="D330" s="235"/>
      <c r="E330" s="236"/>
    </row>
    <row r="331" spans="4:5" ht="15.75" customHeight="1">
      <c r="D331" s="235"/>
      <c r="E331" s="236"/>
    </row>
    <row r="332" spans="4:5" ht="15.75" customHeight="1">
      <c r="D332" s="235"/>
      <c r="E332" s="236"/>
    </row>
    <row r="333" spans="4:5" ht="15.75" customHeight="1">
      <c r="D333" s="235"/>
      <c r="E333" s="236"/>
    </row>
    <row r="334" spans="4:5" ht="15.75" customHeight="1">
      <c r="D334" s="235"/>
      <c r="E334" s="236"/>
    </row>
    <row r="335" spans="4:5" ht="15.75" customHeight="1">
      <c r="D335" s="235"/>
      <c r="E335" s="236"/>
    </row>
    <row r="336" spans="4:5" ht="15.75" customHeight="1">
      <c r="D336" s="235"/>
      <c r="E336" s="236"/>
    </row>
    <row r="337" spans="4:5" ht="15.75" customHeight="1">
      <c r="D337" s="235"/>
      <c r="E337" s="236"/>
    </row>
    <row r="338" spans="4:5" ht="15.75" customHeight="1">
      <c r="D338" s="235"/>
      <c r="E338" s="236"/>
    </row>
    <row r="339" spans="4:5" ht="15.75" customHeight="1">
      <c r="D339" s="235"/>
      <c r="E339" s="236"/>
    </row>
    <row r="340" spans="4:5" ht="15.75" customHeight="1">
      <c r="D340" s="235"/>
      <c r="E340" s="236"/>
    </row>
    <row r="341" spans="4:5" ht="15.75" customHeight="1">
      <c r="D341" s="235"/>
      <c r="E341" s="236"/>
    </row>
    <row r="342" spans="4:5" ht="15.75" customHeight="1">
      <c r="D342" s="235"/>
      <c r="E342" s="236"/>
    </row>
    <row r="343" spans="4:5" ht="15.75" customHeight="1">
      <c r="D343" s="235"/>
      <c r="E343" s="236"/>
    </row>
    <row r="344" spans="4:5" ht="15.75" customHeight="1">
      <c r="D344" s="235"/>
      <c r="E344" s="236"/>
    </row>
    <row r="345" spans="4:5" ht="15.75" customHeight="1">
      <c r="D345" s="235"/>
      <c r="E345" s="236"/>
    </row>
    <row r="346" spans="4:5" ht="15.75" customHeight="1">
      <c r="D346" s="235"/>
      <c r="E346" s="236"/>
    </row>
    <row r="347" spans="4:5" ht="15.75" customHeight="1">
      <c r="D347" s="235"/>
      <c r="E347" s="236"/>
    </row>
    <row r="348" spans="4:5" ht="15.75" customHeight="1">
      <c r="D348" s="235"/>
      <c r="E348" s="236"/>
    </row>
    <row r="349" spans="4:5" ht="15.75" customHeight="1">
      <c r="D349" s="235"/>
      <c r="E349" s="236"/>
    </row>
    <row r="350" spans="4:5" ht="15.75" customHeight="1">
      <c r="D350" s="235"/>
      <c r="E350" s="236"/>
    </row>
    <row r="351" spans="4:5" ht="15.75" customHeight="1">
      <c r="D351" s="235"/>
      <c r="E351" s="236"/>
    </row>
    <row r="352" spans="4:5" ht="15.75" customHeight="1">
      <c r="D352" s="235"/>
      <c r="E352" s="236"/>
    </row>
    <row r="353" spans="4:5" ht="15.75" customHeight="1">
      <c r="D353" s="235"/>
      <c r="E353" s="236"/>
    </row>
    <row r="354" spans="4:5" ht="15.75" customHeight="1">
      <c r="D354" s="235"/>
      <c r="E354" s="236"/>
    </row>
    <row r="355" spans="4:5" ht="15.75" customHeight="1">
      <c r="D355" s="235"/>
      <c r="E355" s="236"/>
    </row>
    <row r="356" spans="4:5" ht="15.75" customHeight="1">
      <c r="D356" s="235"/>
      <c r="E356" s="236"/>
    </row>
    <row r="357" spans="4:5" ht="15.75" customHeight="1">
      <c r="D357" s="235"/>
      <c r="E357" s="236"/>
    </row>
    <row r="358" spans="4:5" ht="15.75" customHeight="1">
      <c r="D358" s="235"/>
      <c r="E358" s="236"/>
    </row>
    <row r="359" spans="4:5" ht="15.75" customHeight="1">
      <c r="D359" s="235"/>
      <c r="E359" s="236"/>
    </row>
    <row r="360" spans="4:5" ht="15.75" customHeight="1">
      <c r="D360" s="235"/>
      <c r="E360" s="236"/>
    </row>
    <row r="361" spans="4:5" ht="15.75" customHeight="1">
      <c r="D361" s="235"/>
      <c r="E361" s="236"/>
    </row>
    <row r="362" spans="4:5" ht="15.75" customHeight="1">
      <c r="D362" s="235"/>
      <c r="E362" s="236"/>
    </row>
    <row r="363" spans="4:5" ht="15.75" customHeight="1">
      <c r="D363" s="235"/>
      <c r="E363" s="236"/>
    </row>
    <row r="364" spans="4:5" ht="15.75" customHeight="1">
      <c r="D364" s="235"/>
      <c r="E364" s="236"/>
    </row>
    <row r="365" spans="4:5" ht="15.75" customHeight="1">
      <c r="D365" s="235"/>
      <c r="E365" s="236"/>
    </row>
    <row r="366" spans="4:5" ht="15.75" customHeight="1">
      <c r="D366" s="235"/>
      <c r="E366" s="236"/>
    </row>
    <row r="367" spans="4:5" ht="15.75" customHeight="1">
      <c r="D367" s="235"/>
      <c r="E367" s="236"/>
    </row>
    <row r="368" spans="4:5" ht="15.75" customHeight="1">
      <c r="D368" s="235"/>
      <c r="E368" s="236"/>
    </row>
    <row r="369" spans="4:5" ht="15.75" customHeight="1">
      <c r="D369" s="235"/>
      <c r="E369" s="236"/>
    </row>
    <row r="370" spans="4:5" ht="15.75" customHeight="1">
      <c r="D370" s="235"/>
      <c r="E370" s="236"/>
    </row>
    <row r="371" spans="4:5" ht="15.75" customHeight="1">
      <c r="D371" s="235"/>
      <c r="E371" s="236"/>
    </row>
    <row r="372" spans="4:5" ht="15.75" customHeight="1">
      <c r="D372" s="235"/>
      <c r="E372" s="236"/>
    </row>
    <row r="373" spans="4:5" ht="15.75" customHeight="1">
      <c r="D373" s="235"/>
      <c r="E373" s="236"/>
    </row>
    <row r="374" spans="4:5" ht="15.75" customHeight="1">
      <c r="D374" s="235"/>
      <c r="E374" s="236"/>
    </row>
    <row r="375" spans="4:5" ht="15.75" customHeight="1">
      <c r="D375" s="235"/>
      <c r="E375" s="236"/>
    </row>
    <row r="376" spans="4:5" ht="15.75" customHeight="1">
      <c r="D376" s="235"/>
      <c r="E376" s="236"/>
    </row>
    <row r="377" spans="4:5" ht="15.75" customHeight="1">
      <c r="D377" s="235"/>
      <c r="E377" s="236"/>
    </row>
    <row r="378" spans="4:5" ht="15.75" customHeight="1">
      <c r="D378" s="235"/>
      <c r="E378" s="236"/>
    </row>
    <row r="379" spans="4:5" ht="15.75" customHeight="1">
      <c r="D379" s="235"/>
      <c r="E379" s="236"/>
    </row>
    <row r="380" spans="4:5" ht="15.75" customHeight="1">
      <c r="D380" s="235"/>
      <c r="E380" s="236"/>
    </row>
    <row r="381" spans="4:5" ht="15.75" customHeight="1">
      <c r="D381" s="235"/>
      <c r="E381" s="236"/>
    </row>
    <row r="382" spans="4:5" ht="15.75" customHeight="1">
      <c r="D382" s="235"/>
      <c r="E382" s="236"/>
    </row>
    <row r="383" spans="4:5" ht="15.75" customHeight="1">
      <c r="D383" s="235"/>
      <c r="E383" s="236"/>
    </row>
    <row r="384" spans="4:5" ht="15.75" customHeight="1">
      <c r="D384" s="235"/>
      <c r="E384" s="236"/>
    </row>
    <row r="385" spans="4:5" ht="15.75" customHeight="1">
      <c r="D385" s="235"/>
      <c r="E385" s="236"/>
    </row>
    <row r="386" spans="4:5" ht="15.75" customHeight="1">
      <c r="D386" s="235"/>
      <c r="E386" s="236"/>
    </row>
    <row r="387" spans="4:5" ht="15.75" customHeight="1">
      <c r="D387" s="235"/>
      <c r="E387" s="236"/>
    </row>
    <row r="388" spans="4:5" ht="15.75" customHeight="1">
      <c r="D388" s="235"/>
      <c r="E388" s="236"/>
    </row>
    <row r="389" spans="4:5" ht="15.75" customHeight="1">
      <c r="D389" s="235"/>
      <c r="E389" s="236"/>
    </row>
    <row r="390" spans="4:5" ht="15.75" customHeight="1">
      <c r="D390" s="235"/>
      <c r="E390" s="236"/>
    </row>
    <row r="391" spans="4:5" ht="15.75" customHeight="1">
      <c r="D391" s="235"/>
      <c r="E391" s="236"/>
    </row>
    <row r="392" spans="4:5" ht="15.75" customHeight="1">
      <c r="D392" s="235"/>
      <c r="E392" s="236"/>
    </row>
    <row r="393" spans="4:5" ht="15.75" customHeight="1">
      <c r="D393" s="235"/>
      <c r="E393" s="236"/>
    </row>
    <row r="394" spans="4:5" ht="15.75" customHeight="1">
      <c r="D394" s="235"/>
      <c r="E394" s="236"/>
    </row>
    <row r="395" spans="4:5" ht="15.75" customHeight="1">
      <c r="D395" s="235"/>
      <c r="E395" s="236"/>
    </row>
    <row r="396" spans="4:5" ht="15.75" customHeight="1">
      <c r="D396" s="235"/>
      <c r="E396" s="236"/>
    </row>
    <row r="397" spans="4:5" ht="15.75" customHeight="1">
      <c r="D397" s="235"/>
      <c r="E397" s="236"/>
    </row>
    <row r="398" spans="4:5" ht="15.75" customHeight="1">
      <c r="D398" s="235"/>
      <c r="E398" s="236"/>
    </row>
    <row r="399" spans="4:5" ht="15.75" customHeight="1">
      <c r="D399" s="235"/>
      <c r="E399" s="236"/>
    </row>
    <row r="400" spans="4:5" ht="15.75" customHeight="1">
      <c r="D400" s="235"/>
      <c r="E400" s="236"/>
    </row>
    <row r="401" spans="4:5" ht="15.75" customHeight="1">
      <c r="D401" s="235"/>
      <c r="E401" s="236"/>
    </row>
    <row r="402" spans="4:5" ht="15.75" customHeight="1">
      <c r="D402" s="235"/>
      <c r="E402" s="236"/>
    </row>
    <row r="403" spans="4:5" ht="15.75" customHeight="1">
      <c r="D403" s="235"/>
      <c r="E403" s="236"/>
    </row>
    <row r="404" spans="4:5" ht="15.75" customHeight="1">
      <c r="D404" s="235"/>
      <c r="E404" s="236"/>
    </row>
    <row r="405" spans="4:5" ht="15.75" customHeight="1">
      <c r="D405" s="235"/>
      <c r="E405" s="236"/>
    </row>
    <row r="406" spans="4:5" ht="15.75" customHeight="1">
      <c r="D406" s="235"/>
      <c r="E406" s="236"/>
    </row>
    <row r="407" spans="4:5" ht="15.75" customHeight="1">
      <c r="D407" s="235"/>
      <c r="E407" s="236"/>
    </row>
    <row r="408" spans="4:5" ht="15.75" customHeight="1">
      <c r="D408" s="235"/>
      <c r="E408" s="236"/>
    </row>
    <row r="409" spans="4:5" ht="15.75" customHeight="1">
      <c r="D409" s="235"/>
      <c r="E409" s="236"/>
    </row>
    <row r="410" spans="4:5" ht="15.75" customHeight="1">
      <c r="D410" s="235"/>
      <c r="E410" s="236"/>
    </row>
    <row r="411" spans="4:5" ht="15.75" customHeight="1">
      <c r="D411" s="235"/>
      <c r="E411" s="236"/>
    </row>
    <row r="412" spans="4:5" ht="15.75" customHeight="1">
      <c r="D412" s="235"/>
      <c r="E412" s="236"/>
    </row>
    <row r="413" spans="4:5" ht="15.75" customHeight="1">
      <c r="D413" s="235"/>
      <c r="E413" s="236"/>
    </row>
    <row r="414" spans="4:5" ht="15.75" customHeight="1">
      <c r="D414" s="235"/>
      <c r="E414" s="236"/>
    </row>
    <row r="415" spans="4:5" ht="15.75" customHeight="1">
      <c r="D415" s="235"/>
      <c r="E415" s="236"/>
    </row>
    <row r="416" spans="4:5" ht="15.75" customHeight="1">
      <c r="D416" s="235"/>
      <c r="E416" s="236"/>
    </row>
    <row r="417" spans="4:5" ht="15.75" customHeight="1">
      <c r="D417" s="235"/>
      <c r="E417" s="236"/>
    </row>
    <row r="418" spans="4:5" ht="15.75" customHeight="1">
      <c r="D418" s="235"/>
      <c r="E418" s="236"/>
    </row>
    <row r="419" spans="4:5" ht="15.75" customHeight="1">
      <c r="D419" s="235"/>
      <c r="E419" s="236"/>
    </row>
    <row r="420" spans="4:5" ht="15.75" customHeight="1">
      <c r="D420" s="235"/>
      <c r="E420" s="236"/>
    </row>
    <row r="421" spans="4:5" ht="15.75" customHeight="1">
      <c r="D421" s="235"/>
      <c r="E421" s="236"/>
    </row>
    <row r="422" spans="4:5" ht="15.75" customHeight="1">
      <c r="D422" s="235"/>
      <c r="E422" s="236"/>
    </row>
    <row r="423" spans="4:5" ht="15.75" customHeight="1">
      <c r="D423" s="235"/>
      <c r="E423" s="236"/>
    </row>
    <row r="424" spans="4:5" ht="15.75" customHeight="1">
      <c r="D424" s="235"/>
      <c r="E424" s="236"/>
    </row>
    <row r="425" spans="4:5" ht="15.75" customHeight="1">
      <c r="D425" s="235"/>
      <c r="E425" s="236"/>
    </row>
    <row r="426" spans="4:5" ht="15.75" customHeight="1">
      <c r="D426" s="235"/>
      <c r="E426" s="236"/>
    </row>
    <row r="427" spans="4:5" ht="15.75" customHeight="1">
      <c r="D427" s="235"/>
      <c r="E427" s="236"/>
    </row>
    <row r="428" spans="4:5" ht="15.75" customHeight="1">
      <c r="D428" s="235"/>
      <c r="E428" s="236"/>
    </row>
    <row r="429" spans="4:5" ht="15.75" customHeight="1">
      <c r="D429" s="235"/>
      <c r="E429" s="236"/>
    </row>
    <row r="430" spans="4:5" ht="15.75" customHeight="1">
      <c r="D430" s="235"/>
      <c r="E430" s="236"/>
    </row>
    <row r="431" spans="4:5" ht="15.75" customHeight="1">
      <c r="D431" s="235"/>
      <c r="E431" s="236"/>
    </row>
    <row r="432" spans="4:5" ht="15.75" customHeight="1">
      <c r="D432" s="235"/>
      <c r="E432" s="236"/>
    </row>
    <row r="433" spans="4:5" ht="15.75" customHeight="1">
      <c r="D433" s="235"/>
      <c r="E433" s="236"/>
    </row>
    <row r="434" spans="4:5" ht="15.75" customHeight="1">
      <c r="D434" s="235"/>
      <c r="E434" s="236"/>
    </row>
    <row r="435" spans="4:5" ht="15.75" customHeight="1">
      <c r="D435" s="235"/>
      <c r="E435" s="236"/>
    </row>
    <row r="436" spans="4:5" ht="15.75" customHeight="1">
      <c r="D436" s="235"/>
      <c r="E436" s="236"/>
    </row>
    <row r="437" spans="4:5" ht="15.75" customHeight="1">
      <c r="D437" s="235"/>
      <c r="E437" s="236"/>
    </row>
    <row r="438" spans="4:5" ht="15.75" customHeight="1">
      <c r="D438" s="235"/>
      <c r="E438" s="236"/>
    </row>
    <row r="439" spans="4:5" ht="15.75" customHeight="1">
      <c r="D439" s="235"/>
      <c r="E439" s="236"/>
    </row>
    <row r="440" spans="4:5" ht="15.75" customHeight="1">
      <c r="D440" s="235"/>
      <c r="E440" s="236"/>
    </row>
    <row r="441" spans="4:5" ht="15.75" customHeight="1">
      <c r="D441" s="235"/>
      <c r="E441" s="236"/>
    </row>
    <row r="442" spans="4:5" ht="15.75" customHeight="1">
      <c r="D442" s="235"/>
      <c r="E442" s="236"/>
    </row>
    <row r="443" spans="4:5" ht="15.75" customHeight="1">
      <c r="D443" s="235"/>
      <c r="E443" s="236"/>
    </row>
    <row r="444" spans="4:5" ht="15.75" customHeight="1">
      <c r="D444" s="235"/>
      <c r="E444" s="236"/>
    </row>
    <row r="445" spans="4:5" ht="15.75" customHeight="1">
      <c r="D445" s="235"/>
      <c r="E445" s="236"/>
    </row>
    <row r="446" spans="4:5" ht="15.75" customHeight="1">
      <c r="D446" s="235"/>
      <c r="E446" s="236"/>
    </row>
    <row r="447" spans="4:5" ht="15.75" customHeight="1">
      <c r="D447" s="235"/>
      <c r="E447" s="236"/>
    </row>
    <row r="448" spans="4:5" ht="15.75" customHeight="1">
      <c r="D448" s="235"/>
      <c r="E448" s="236"/>
    </row>
    <row r="449" spans="4:5" ht="15.75" customHeight="1">
      <c r="D449" s="235"/>
      <c r="E449" s="236"/>
    </row>
    <row r="450" spans="4:5" ht="15.75" customHeight="1">
      <c r="D450" s="235"/>
      <c r="E450" s="236"/>
    </row>
    <row r="451" spans="4:5" ht="15.75" customHeight="1">
      <c r="D451" s="235"/>
      <c r="E451" s="236"/>
    </row>
    <row r="452" spans="4:5" ht="15.75" customHeight="1">
      <c r="D452" s="235"/>
      <c r="E452" s="236"/>
    </row>
    <row r="453" spans="4:5" ht="15.75" customHeight="1">
      <c r="D453" s="235"/>
      <c r="E453" s="236"/>
    </row>
    <row r="454" spans="4:5" ht="15.75" customHeight="1">
      <c r="D454" s="235"/>
      <c r="E454" s="236"/>
    </row>
    <row r="455" spans="4:5" ht="15.75" customHeight="1">
      <c r="D455" s="235"/>
      <c r="E455" s="236"/>
    </row>
    <row r="456" spans="4:5" ht="15.75" customHeight="1">
      <c r="D456" s="235"/>
      <c r="E456" s="236"/>
    </row>
    <row r="457" spans="4:5" ht="15.75" customHeight="1">
      <c r="D457" s="235"/>
      <c r="E457" s="236"/>
    </row>
    <row r="458" spans="4:5" ht="15.75" customHeight="1">
      <c r="D458" s="235"/>
      <c r="E458" s="236"/>
    </row>
    <row r="459" spans="4:5" ht="15.75" customHeight="1">
      <c r="D459" s="235"/>
      <c r="E459" s="236"/>
    </row>
    <row r="460" spans="4:5" ht="15.75" customHeight="1">
      <c r="D460" s="235"/>
      <c r="E460" s="236"/>
    </row>
    <row r="461" spans="4:5" ht="15.75" customHeight="1">
      <c r="D461" s="235"/>
      <c r="E461" s="236"/>
    </row>
    <row r="462" spans="4:5" ht="15.75" customHeight="1">
      <c r="D462" s="235"/>
      <c r="E462" s="236"/>
    </row>
    <row r="463" spans="4:5" ht="15.75" customHeight="1">
      <c r="D463" s="235"/>
      <c r="E463" s="236"/>
    </row>
    <row r="464" spans="4:5" ht="15.75" customHeight="1">
      <c r="D464" s="235"/>
      <c r="E464" s="236"/>
    </row>
    <row r="465" spans="4:5" ht="15.75" customHeight="1">
      <c r="D465" s="235"/>
      <c r="E465" s="236"/>
    </row>
    <row r="466" spans="4:5" ht="15.75" customHeight="1">
      <c r="D466" s="235"/>
      <c r="E466" s="236"/>
    </row>
    <row r="467" spans="4:5" ht="15.75" customHeight="1">
      <c r="D467" s="235"/>
      <c r="E467" s="236"/>
    </row>
    <row r="468" spans="4:5" ht="15.75" customHeight="1">
      <c r="D468" s="235"/>
      <c r="E468" s="236"/>
    </row>
    <row r="469" spans="4:5" ht="15.75" customHeight="1">
      <c r="D469" s="235"/>
      <c r="E469" s="236"/>
    </row>
    <row r="470" spans="4:5" ht="15.75" customHeight="1">
      <c r="D470" s="235"/>
      <c r="E470" s="236"/>
    </row>
    <row r="471" spans="4:5" ht="15.75" customHeight="1">
      <c r="D471" s="235"/>
      <c r="E471" s="236"/>
    </row>
    <row r="472" spans="4:5" ht="15.75" customHeight="1">
      <c r="D472" s="235"/>
      <c r="E472" s="236"/>
    </row>
    <row r="473" spans="4:5" ht="15.75" customHeight="1">
      <c r="D473" s="235"/>
      <c r="E473" s="236"/>
    </row>
    <row r="474" spans="4:5" ht="15.75" customHeight="1">
      <c r="D474" s="235"/>
      <c r="E474" s="236"/>
    </row>
    <row r="475" spans="4:5" ht="15.75" customHeight="1">
      <c r="D475" s="235"/>
      <c r="E475" s="236"/>
    </row>
    <row r="476" spans="4:5" ht="15.75" customHeight="1">
      <c r="D476" s="235"/>
      <c r="E476" s="236"/>
    </row>
    <row r="477" spans="4:5" ht="15.75" customHeight="1">
      <c r="D477" s="235"/>
      <c r="E477" s="236"/>
    </row>
    <row r="478" spans="4:5" ht="15.75" customHeight="1">
      <c r="D478" s="235"/>
      <c r="E478" s="236"/>
    </row>
    <row r="479" spans="4:5" ht="15.75" customHeight="1">
      <c r="D479" s="235"/>
      <c r="E479" s="236"/>
    </row>
    <row r="480" spans="4:5" ht="15.75" customHeight="1">
      <c r="D480" s="235"/>
      <c r="E480" s="236"/>
    </row>
    <row r="481" spans="4:5" ht="15.75" customHeight="1">
      <c r="D481" s="235"/>
      <c r="E481" s="236"/>
    </row>
    <row r="482" spans="4:5" ht="15.75" customHeight="1">
      <c r="D482" s="235"/>
      <c r="E482" s="236"/>
    </row>
    <row r="483" spans="4:5" ht="15.75" customHeight="1">
      <c r="D483" s="235"/>
      <c r="E483" s="236"/>
    </row>
    <row r="484" spans="4:5" ht="15.75" customHeight="1">
      <c r="D484" s="235"/>
      <c r="E484" s="236"/>
    </row>
    <row r="485" spans="4:5" ht="15.75" customHeight="1">
      <c r="D485" s="235"/>
      <c r="E485" s="236"/>
    </row>
    <row r="486" spans="4:5" ht="15.75" customHeight="1">
      <c r="D486" s="235"/>
      <c r="E486" s="236"/>
    </row>
    <row r="487" spans="4:5" ht="15.75" customHeight="1">
      <c r="D487" s="235"/>
      <c r="E487" s="236"/>
    </row>
    <row r="488" spans="4:5" ht="15.75" customHeight="1">
      <c r="D488" s="235"/>
      <c r="E488" s="236"/>
    </row>
    <row r="489" spans="4:5" ht="15.75" customHeight="1">
      <c r="D489" s="235"/>
      <c r="E489" s="236"/>
    </row>
    <row r="490" spans="4:5" ht="15.75" customHeight="1">
      <c r="D490" s="235"/>
      <c r="E490" s="236"/>
    </row>
    <row r="491" spans="4:5" ht="15.75" customHeight="1">
      <c r="D491" s="235"/>
      <c r="E491" s="236"/>
    </row>
    <row r="492" spans="4:5" ht="15.75" customHeight="1">
      <c r="D492" s="235"/>
      <c r="E492" s="236"/>
    </row>
    <row r="493" spans="4:5" ht="15.75" customHeight="1">
      <c r="D493" s="235"/>
      <c r="E493" s="236"/>
    </row>
    <row r="494" spans="4:5" ht="15.75" customHeight="1">
      <c r="D494" s="235"/>
      <c r="E494" s="236"/>
    </row>
    <row r="495" spans="4:5" ht="15.75" customHeight="1">
      <c r="D495" s="235"/>
      <c r="E495" s="236"/>
    </row>
    <row r="496" spans="4:5" ht="15.75" customHeight="1">
      <c r="D496" s="235"/>
      <c r="E496" s="236"/>
    </row>
    <row r="497" spans="4:5" ht="15.75" customHeight="1">
      <c r="D497" s="235"/>
      <c r="E497" s="236"/>
    </row>
    <row r="498" spans="4:5" ht="15.75" customHeight="1">
      <c r="D498" s="235"/>
      <c r="E498" s="236"/>
    </row>
    <row r="499" spans="4:5" ht="15.75" customHeight="1">
      <c r="D499" s="235"/>
      <c r="E499" s="236"/>
    </row>
    <row r="500" spans="4:5" ht="15.75" customHeight="1">
      <c r="D500" s="235"/>
      <c r="E500" s="236"/>
    </row>
    <row r="501" spans="4:5" ht="15.75" customHeight="1">
      <c r="D501" s="235"/>
      <c r="E501" s="236"/>
    </row>
    <row r="502" spans="4:5" ht="15.75" customHeight="1">
      <c r="D502" s="235"/>
      <c r="E502" s="236"/>
    </row>
    <row r="503" spans="4:5" ht="15.75" customHeight="1">
      <c r="D503" s="235"/>
      <c r="E503" s="236"/>
    </row>
    <row r="504" spans="4:5" ht="15.75" customHeight="1">
      <c r="D504" s="235"/>
      <c r="E504" s="236"/>
    </row>
    <row r="505" spans="4:5" ht="15.75" customHeight="1">
      <c r="D505" s="235"/>
      <c r="E505" s="236"/>
    </row>
    <row r="506" spans="4:5" ht="15.75" customHeight="1">
      <c r="D506" s="235"/>
      <c r="E506" s="236"/>
    </row>
    <row r="507" spans="4:5" ht="15.75" customHeight="1">
      <c r="D507" s="235"/>
      <c r="E507" s="236"/>
    </row>
    <row r="508" spans="4:5" ht="15.75" customHeight="1">
      <c r="D508" s="235"/>
      <c r="E508" s="236"/>
    </row>
    <row r="509" spans="4:5" ht="15.75" customHeight="1">
      <c r="D509" s="235"/>
      <c r="E509" s="236"/>
    </row>
    <row r="510" spans="4:5" ht="15.75" customHeight="1">
      <c r="D510" s="235"/>
      <c r="E510" s="236"/>
    </row>
    <row r="511" spans="4:5" ht="15.75" customHeight="1">
      <c r="D511" s="235"/>
      <c r="E511" s="236"/>
    </row>
    <row r="512" spans="4:5" ht="15.75" customHeight="1">
      <c r="D512" s="235"/>
      <c r="E512" s="236"/>
    </row>
    <row r="513" spans="4:5" ht="15.75" customHeight="1">
      <c r="D513" s="235"/>
      <c r="E513" s="236"/>
    </row>
    <row r="514" spans="4:5" ht="15.75" customHeight="1">
      <c r="D514" s="235"/>
      <c r="E514" s="236"/>
    </row>
    <row r="515" spans="4:5" ht="15.75" customHeight="1">
      <c r="D515" s="235"/>
      <c r="E515" s="236"/>
    </row>
    <row r="516" spans="4:5" ht="15.75" customHeight="1">
      <c r="D516" s="235"/>
      <c r="E516" s="236"/>
    </row>
    <row r="517" spans="4:5" ht="15.75" customHeight="1">
      <c r="D517" s="235"/>
      <c r="E517" s="236"/>
    </row>
    <row r="518" spans="4:5" ht="15.75" customHeight="1">
      <c r="D518" s="235"/>
      <c r="E518" s="236"/>
    </row>
    <row r="519" spans="4:5" ht="15.75" customHeight="1">
      <c r="D519" s="235"/>
      <c r="E519" s="236"/>
    </row>
    <row r="520" spans="4:5" ht="15.75" customHeight="1">
      <c r="D520" s="235"/>
      <c r="E520" s="236"/>
    </row>
    <row r="521" spans="4:5" ht="15.75" customHeight="1">
      <c r="D521" s="235"/>
      <c r="E521" s="236"/>
    </row>
    <row r="522" spans="4:5" ht="15.75" customHeight="1">
      <c r="D522" s="235"/>
      <c r="E522" s="236"/>
    </row>
    <row r="523" spans="4:5" ht="15.75" customHeight="1">
      <c r="D523" s="235"/>
      <c r="E523" s="236"/>
    </row>
    <row r="524" spans="4:5" ht="15.75" customHeight="1">
      <c r="D524" s="235"/>
      <c r="E524" s="236"/>
    </row>
    <row r="525" spans="4:5" ht="15.75" customHeight="1">
      <c r="D525" s="235"/>
      <c r="E525" s="236"/>
    </row>
    <row r="526" spans="4:5" ht="15.75" customHeight="1">
      <c r="D526" s="235"/>
      <c r="E526" s="236"/>
    </row>
    <row r="527" spans="4:5" ht="15.75" customHeight="1">
      <c r="D527" s="235"/>
      <c r="E527" s="236"/>
    </row>
    <row r="528" spans="4:5" ht="15.75" customHeight="1">
      <c r="D528" s="235"/>
      <c r="E528" s="236"/>
    </row>
    <row r="529" spans="4:5" ht="15.75" customHeight="1">
      <c r="D529" s="235"/>
      <c r="E529" s="236"/>
    </row>
    <row r="530" spans="4:5" ht="15.75" customHeight="1">
      <c r="D530" s="235"/>
      <c r="E530" s="236"/>
    </row>
    <row r="531" spans="4:5" ht="15.75" customHeight="1">
      <c r="D531" s="235"/>
      <c r="E531" s="236"/>
    </row>
    <row r="532" spans="4:5" ht="15.75" customHeight="1">
      <c r="D532" s="235"/>
      <c r="E532" s="236"/>
    </row>
    <row r="533" spans="4:5" ht="15.75" customHeight="1">
      <c r="D533" s="235"/>
      <c r="E533" s="236"/>
    </row>
    <row r="534" spans="4:5" ht="15.75" customHeight="1">
      <c r="D534" s="235"/>
      <c r="E534" s="236"/>
    </row>
    <row r="535" spans="4:5" ht="15.75" customHeight="1">
      <c r="D535" s="235"/>
      <c r="E535" s="236"/>
    </row>
    <row r="536" spans="4:5" ht="15.75" customHeight="1">
      <c r="D536" s="235"/>
      <c r="E536" s="236"/>
    </row>
    <row r="537" spans="4:5" ht="15.75" customHeight="1">
      <c r="D537" s="235"/>
      <c r="E537" s="236"/>
    </row>
    <row r="538" spans="4:5" ht="15.75" customHeight="1">
      <c r="D538" s="235"/>
      <c r="E538" s="236"/>
    </row>
    <row r="539" spans="4:5" ht="15.75" customHeight="1">
      <c r="D539" s="235"/>
      <c r="E539" s="236"/>
    </row>
    <row r="540" spans="4:5" ht="15.75" customHeight="1">
      <c r="D540" s="235"/>
      <c r="E540" s="236"/>
    </row>
    <row r="541" spans="4:5" ht="15.75" customHeight="1">
      <c r="D541" s="235"/>
      <c r="E541" s="236"/>
    </row>
    <row r="542" spans="4:5" ht="15.75" customHeight="1">
      <c r="D542" s="235"/>
      <c r="E542" s="236"/>
    </row>
    <row r="543" spans="4:5" ht="15.75" customHeight="1">
      <c r="D543" s="235"/>
      <c r="E543" s="236"/>
    </row>
    <row r="544" spans="4:5" ht="15.75" customHeight="1">
      <c r="D544" s="235"/>
      <c r="E544" s="236"/>
    </row>
    <row r="545" spans="4:5" ht="15.75" customHeight="1">
      <c r="D545" s="235"/>
      <c r="E545" s="236"/>
    </row>
    <row r="546" spans="4:5" ht="15.75" customHeight="1">
      <c r="D546" s="235"/>
      <c r="E546" s="236"/>
    </row>
    <row r="547" spans="4:5" ht="15.75" customHeight="1">
      <c r="D547" s="235"/>
      <c r="E547" s="236"/>
    </row>
    <row r="548" spans="4:5" ht="15.75" customHeight="1">
      <c r="D548" s="235"/>
      <c r="E548" s="236"/>
    </row>
    <row r="549" spans="4:5" ht="15.75" customHeight="1">
      <c r="D549" s="235"/>
      <c r="E549" s="236"/>
    </row>
    <row r="550" spans="4:5" ht="15.75" customHeight="1">
      <c r="D550" s="235"/>
      <c r="E550" s="236"/>
    </row>
    <row r="551" spans="4:5" ht="15.75" customHeight="1">
      <c r="D551" s="235"/>
      <c r="E551" s="236"/>
    </row>
    <row r="552" spans="4:5" ht="15.75" customHeight="1">
      <c r="D552" s="235"/>
      <c r="E552" s="236"/>
    </row>
    <row r="553" spans="4:5" ht="15.75" customHeight="1">
      <c r="D553" s="235"/>
      <c r="E553" s="236"/>
    </row>
    <row r="554" spans="4:5" ht="15.75" customHeight="1">
      <c r="D554" s="235"/>
      <c r="E554" s="236"/>
    </row>
    <row r="555" spans="4:5" ht="15.75" customHeight="1">
      <c r="D555" s="235"/>
      <c r="E555" s="236"/>
    </row>
    <row r="556" spans="4:5" ht="15.75" customHeight="1">
      <c r="D556" s="235"/>
      <c r="E556" s="236"/>
    </row>
    <row r="557" spans="4:5" ht="15.75" customHeight="1">
      <c r="D557" s="235"/>
      <c r="E557" s="236"/>
    </row>
    <row r="558" spans="4:5" ht="15.75" customHeight="1">
      <c r="D558" s="235"/>
      <c r="E558" s="236"/>
    </row>
    <row r="559" spans="4:5" ht="15.75" customHeight="1">
      <c r="D559" s="235"/>
      <c r="E559" s="236"/>
    </row>
    <row r="560" spans="4:5" ht="15.75" customHeight="1">
      <c r="D560" s="235"/>
      <c r="E560" s="236"/>
    </row>
    <row r="561" spans="4:5" ht="15.75" customHeight="1">
      <c r="D561" s="235"/>
      <c r="E561" s="236"/>
    </row>
    <row r="562" spans="4:5" ht="15.75" customHeight="1">
      <c r="D562" s="235"/>
      <c r="E562" s="236"/>
    </row>
    <row r="563" spans="4:5" ht="15.75" customHeight="1">
      <c r="D563" s="235"/>
      <c r="E563" s="236"/>
    </row>
    <row r="564" spans="4:5" ht="15.75" customHeight="1">
      <c r="D564" s="235"/>
      <c r="E564" s="236"/>
    </row>
    <row r="565" spans="4:5" ht="15.75" customHeight="1">
      <c r="D565" s="235"/>
      <c r="E565" s="236"/>
    </row>
    <row r="566" spans="4:5" ht="15.75" customHeight="1">
      <c r="D566" s="235"/>
      <c r="E566" s="236"/>
    </row>
    <row r="567" spans="4:5" ht="15.75" customHeight="1">
      <c r="D567" s="235"/>
      <c r="E567" s="236"/>
    </row>
    <row r="568" spans="4:5" ht="15.75" customHeight="1">
      <c r="D568" s="235"/>
      <c r="E568" s="236"/>
    </row>
    <row r="569" spans="4:5" ht="15.75" customHeight="1">
      <c r="D569" s="235"/>
      <c r="E569" s="236"/>
    </row>
    <row r="570" spans="4:5" ht="15.75" customHeight="1">
      <c r="D570" s="235"/>
      <c r="E570" s="236"/>
    </row>
    <row r="571" spans="4:5" ht="15.75" customHeight="1">
      <c r="D571" s="235"/>
      <c r="E571" s="236"/>
    </row>
    <row r="572" spans="4:5" ht="15.75" customHeight="1">
      <c r="D572" s="235"/>
      <c r="E572" s="236"/>
    </row>
    <row r="573" spans="4:5" ht="15.75" customHeight="1">
      <c r="D573" s="235"/>
      <c r="E573" s="236"/>
    </row>
    <row r="574" spans="4:5" ht="15.75" customHeight="1">
      <c r="D574" s="235"/>
      <c r="E574" s="236"/>
    </row>
    <row r="575" spans="4:5" ht="15.75" customHeight="1">
      <c r="D575" s="235"/>
      <c r="E575" s="236"/>
    </row>
    <row r="576" spans="4:5" ht="15.75" customHeight="1">
      <c r="D576" s="235"/>
      <c r="E576" s="236"/>
    </row>
    <row r="577" spans="4:5" ht="15.75" customHeight="1">
      <c r="D577" s="235"/>
      <c r="E577" s="236"/>
    </row>
    <row r="578" spans="4:5" ht="15.75" customHeight="1">
      <c r="D578" s="235"/>
      <c r="E578" s="236"/>
    </row>
    <row r="579" spans="4:5" ht="15.75" customHeight="1">
      <c r="D579" s="235"/>
      <c r="E579" s="236"/>
    </row>
    <row r="580" spans="4:5" ht="15.75" customHeight="1">
      <c r="D580" s="235"/>
      <c r="E580" s="236"/>
    </row>
    <row r="581" spans="4:5" ht="15.75" customHeight="1">
      <c r="D581" s="235"/>
      <c r="E581" s="236"/>
    </row>
    <row r="582" spans="4:5" ht="15.75" customHeight="1">
      <c r="D582" s="235"/>
      <c r="E582" s="236"/>
    </row>
    <row r="583" spans="4:5" ht="15.75" customHeight="1">
      <c r="D583" s="235"/>
      <c r="E583" s="236"/>
    </row>
    <row r="584" spans="4:5" ht="15.75" customHeight="1">
      <c r="D584" s="235"/>
      <c r="E584" s="236"/>
    </row>
    <row r="585" spans="4:5" ht="15.75" customHeight="1">
      <c r="D585" s="235"/>
      <c r="E585" s="236"/>
    </row>
    <row r="586" spans="4:5" ht="15.75" customHeight="1">
      <c r="D586" s="235"/>
      <c r="E586" s="236"/>
    </row>
    <row r="587" spans="4:5" ht="15.75" customHeight="1">
      <c r="D587" s="235"/>
      <c r="E587" s="236"/>
    </row>
    <row r="588" spans="4:5" ht="15.75" customHeight="1">
      <c r="D588" s="235"/>
      <c r="E588" s="236"/>
    </row>
    <row r="589" spans="4:5" ht="15.75" customHeight="1">
      <c r="D589" s="235"/>
      <c r="E589" s="236"/>
    </row>
    <row r="590" spans="4:5" ht="15.75" customHeight="1">
      <c r="D590" s="235"/>
      <c r="E590" s="236"/>
    </row>
    <row r="591" spans="4:5" ht="15.75" customHeight="1">
      <c r="D591" s="235"/>
      <c r="E591" s="236"/>
    </row>
    <row r="592" spans="4:5" ht="15.75" customHeight="1">
      <c r="D592" s="235"/>
      <c r="E592" s="236"/>
    </row>
    <row r="593" spans="4:5" ht="15.75" customHeight="1">
      <c r="D593" s="235"/>
      <c r="E593" s="236"/>
    </row>
    <row r="594" spans="4:5" ht="15.75" customHeight="1">
      <c r="D594" s="235"/>
      <c r="E594" s="236"/>
    </row>
    <row r="595" spans="4:5" ht="15.75" customHeight="1">
      <c r="D595" s="235"/>
      <c r="E595" s="236"/>
    </row>
    <row r="596" spans="4:5" ht="15.75" customHeight="1">
      <c r="D596" s="235"/>
      <c r="E596" s="236"/>
    </row>
    <row r="597" spans="4:5" ht="15.75" customHeight="1">
      <c r="D597" s="235"/>
      <c r="E597" s="236"/>
    </row>
    <row r="598" spans="4:5" ht="15.75" customHeight="1">
      <c r="D598" s="235"/>
      <c r="E598" s="236"/>
    </row>
    <row r="599" spans="4:5" ht="15.75" customHeight="1">
      <c r="D599" s="235"/>
      <c r="E599" s="236"/>
    </row>
    <row r="600" spans="4:5" ht="15.75" customHeight="1">
      <c r="D600" s="235"/>
      <c r="E600" s="236"/>
    </row>
    <row r="601" spans="4:5" ht="15.75" customHeight="1">
      <c r="D601" s="235"/>
      <c r="E601" s="236"/>
    </row>
    <row r="602" spans="4:5" ht="15.75" customHeight="1">
      <c r="D602" s="235"/>
      <c r="E602" s="236"/>
    </row>
    <row r="603" spans="4:5" ht="15.75" customHeight="1">
      <c r="D603" s="235"/>
      <c r="E603" s="236"/>
    </row>
    <row r="604" spans="4:5" ht="15.75" customHeight="1">
      <c r="D604" s="235"/>
      <c r="E604" s="236"/>
    </row>
    <row r="605" spans="4:5" ht="15.75" customHeight="1">
      <c r="D605" s="235"/>
      <c r="E605" s="236"/>
    </row>
    <row r="606" spans="4:5" ht="15.75" customHeight="1">
      <c r="D606" s="235"/>
      <c r="E606" s="236"/>
    </row>
    <row r="607" spans="4:5" ht="15.75" customHeight="1">
      <c r="D607" s="235"/>
      <c r="E607" s="236"/>
    </row>
    <row r="608" spans="4:5" ht="15.75" customHeight="1">
      <c r="D608" s="235"/>
      <c r="E608" s="236"/>
    </row>
    <row r="609" spans="4:5" ht="15.75" customHeight="1">
      <c r="D609" s="235"/>
      <c r="E609" s="236"/>
    </row>
    <row r="610" spans="4:5" ht="15.75" customHeight="1">
      <c r="D610" s="235"/>
      <c r="E610" s="236"/>
    </row>
    <row r="611" spans="4:5" ht="15.75" customHeight="1">
      <c r="D611" s="235"/>
      <c r="E611" s="236"/>
    </row>
    <row r="612" spans="4:5" ht="15.75" customHeight="1">
      <c r="D612" s="235"/>
      <c r="E612" s="236"/>
    </row>
    <row r="613" spans="4:5" ht="15.75" customHeight="1">
      <c r="D613" s="235"/>
      <c r="E613" s="236"/>
    </row>
    <row r="614" spans="4:5" ht="15.75" customHeight="1">
      <c r="D614" s="235"/>
      <c r="E614" s="236"/>
    </row>
    <row r="615" spans="4:5" ht="15.75" customHeight="1">
      <c r="D615" s="235"/>
      <c r="E615" s="236"/>
    </row>
    <row r="616" spans="4:5" ht="15.75" customHeight="1">
      <c r="D616" s="235"/>
      <c r="E616" s="236"/>
    </row>
    <row r="617" spans="4:5" ht="15.75" customHeight="1">
      <c r="D617" s="235"/>
      <c r="E617" s="236"/>
    </row>
    <row r="618" spans="4:5" ht="15.75" customHeight="1">
      <c r="D618" s="235"/>
      <c r="E618" s="236"/>
    </row>
    <row r="619" spans="4:5" ht="15.75" customHeight="1">
      <c r="D619" s="235"/>
      <c r="E619" s="236"/>
    </row>
    <row r="620" spans="4:5" ht="15.75" customHeight="1">
      <c r="D620" s="235"/>
      <c r="E620" s="236"/>
    </row>
    <row r="621" spans="4:5" ht="15.75" customHeight="1">
      <c r="D621" s="235"/>
      <c r="E621" s="236"/>
    </row>
    <row r="622" spans="4:5" ht="15.75" customHeight="1">
      <c r="D622" s="235"/>
      <c r="E622" s="236"/>
    </row>
    <row r="623" spans="4:5" ht="15.75" customHeight="1">
      <c r="D623" s="235"/>
      <c r="E623" s="236"/>
    </row>
    <row r="624" spans="4:5" ht="15.75" customHeight="1">
      <c r="D624" s="235"/>
      <c r="E624" s="236"/>
    </row>
    <row r="625" spans="4:5" ht="15.75" customHeight="1">
      <c r="D625" s="235"/>
      <c r="E625" s="236"/>
    </row>
    <row r="626" spans="4:5" ht="15.75" customHeight="1">
      <c r="D626" s="235"/>
      <c r="E626" s="236"/>
    </row>
    <row r="627" spans="4:5" ht="15.75" customHeight="1">
      <c r="D627" s="235"/>
      <c r="E627" s="236"/>
    </row>
    <row r="628" spans="4:5" ht="15.75" customHeight="1">
      <c r="D628" s="235"/>
      <c r="E628" s="236"/>
    </row>
    <row r="629" spans="4:5" ht="15.75" customHeight="1">
      <c r="D629" s="235"/>
      <c r="E629" s="236"/>
    </row>
    <row r="630" spans="4:5" ht="15.75" customHeight="1">
      <c r="D630" s="235"/>
      <c r="E630" s="236"/>
    </row>
    <row r="631" spans="4:5" ht="15.75" customHeight="1">
      <c r="D631" s="235"/>
      <c r="E631" s="236"/>
    </row>
    <row r="632" spans="4:5" ht="15.75" customHeight="1">
      <c r="D632" s="235"/>
      <c r="E632" s="236"/>
    </row>
    <row r="633" spans="4:5" ht="15.75" customHeight="1">
      <c r="D633" s="235"/>
      <c r="E633" s="236"/>
    </row>
    <row r="634" spans="4:5" ht="15.75" customHeight="1">
      <c r="D634" s="235"/>
      <c r="E634" s="236"/>
    </row>
    <row r="635" spans="4:5" ht="15.75" customHeight="1">
      <c r="D635" s="235"/>
      <c r="E635" s="236"/>
    </row>
    <row r="636" spans="4:5" ht="15.75" customHeight="1">
      <c r="D636" s="235"/>
      <c r="E636" s="236"/>
    </row>
    <row r="637" spans="4:5" ht="15.75" customHeight="1">
      <c r="D637" s="235"/>
      <c r="E637" s="236"/>
    </row>
    <row r="638" spans="4:5" ht="15.75" customHeight="1">
      <c r="D638" s="235"/>
      <c r="E638" s="236"/>
    </row>
    <row r="639" spans="4:5" ht="15.75" customHeight="1">
      <c r="D639" s="235"/>
      <c r="E639" s="236"/>
    </row>
    <row r="640" spans="4:5" ht="15.75" customHeight="1">
      <c r="D640" s="235"/>
      <c r="E640" s="236"/>
    </row>
    <row r="641" spans="4:5" ht="15.75" customHeight="1">
      <c r="D641" s="235"/>
      <c r="E641" s="236"/>
    </row>
    <row r="642" spans="4:5" ht="15.75" customHeight="1">
      <c r="D642" s="235"/>
      <c r="E642" s="236"/>
    </row>
    <row r="643" spans="4:5" ht="15.75" customHeight="1">
      <c r="D643" s="235"/>
      <c r="E643" s="236"/>
    </row>
    <row r="644" spans="4:5" ht="15.75" customHeight="1">
      <c r="D644" s="235"/>
      <c r="E644" s="236"/>
    </row>
    <row r="645" spans="4:5" ht="15.75" customHeight="1">
      <c r="D645" s="235"/>
      <c r="E645" s="236"/>
    </row>
    <row r="646" spans="4:5" ht="15.75" customHeight="1">
      <c r="D646" s="235"/>
      <c r="E646" s="236"/>
    </row>
    <row r="647" spans="4:5" ht="15.75" customHeight="1">
      <c r="D647" s="235"/>
      <c r="E647" s="236"/>
    </row>
    <row r="648" spans="4:5" ht="15.75" customHeight="1">
      <c r="D648" s="235"/>
      <c r="E648" s="236"/>
    </row>
    <row r="649" spans="4:5" ht="15.75" customHeight="1">
      <c r="D649" s="235"/>
      <c r="E649" s="236"/>
    </row>
    <row r="650" spans="4:5" ht="15.75" customHeight="1">
      <c r="D650" s="235"/>
      <c r="E650" s="236"/>
    </row>
    <row r="651" spans="4:5" ht="15.75" customHeight="1">
      <c r="D651" s="235"/>
      <c r="E651" s="236"/>
    </row>
    <row r="652" spans="4:5" ht="15.75" customHeight="1">
      <c r="D652" s="235"/>
      <c r="E652" s="236"/>
    </row>
    <row r="653" spans="4:5" ht="15.75" customHeight="1">
      <c r="D653" s="235"/>
      <c r="E653" s="236"/>
    </row>
    <row r="654" spans="4:5" ht="15.75" customHeight="1">
      <c r="D654" s="235"/>
      <c r="E654" s="236"/>
    </row>
    <row r="655" spans="4:5" ht="15.75" customHeight="1">
      <c r="D655" s="235"/>
      <c r="E655" s="236"/>
    </row>
    <row r="656" spans="4:5" ht="15.75" customHeight="1">
      <c r="D656" s="235"/>
      <c r="E656" s="236"/>
    </row>
    <row r="657" spans="4:5" ht="15.75" customHeight="1">
      <c r="D657" s="235"/>
      <c r="E657" s="236"/>
    </row>
    <row r="658" spans="4:5" ht="15.75" customHeight="1">
      <c r="D658" s="235"/>
      <c r="E658" s="236"/>
    </row>
    <row r="659" spans="4:5" ht="15.75" customHeight="1">
      <c r="D659" s="235"/>
      <c r="E659" s="236"/>
    </row>
    <row r="660" spans="4:5" ht="15.75" customHeight="1">
      <c r="D660" s="235"/>
      <c r="E660" s="236"/>
    </row>
    <row r="661" spans="4:5" ht="15.75" customHeight="1">
      <c r="D661" s="235"/>
      <c r="E661" s="236"/>
    </row>
    <row r="662" spans="4:5" ht="15.75" customHeight="1">
      <c r="D662" s="235"/>
      <c r="E662" s="236"/>
    </row>
    <row r="663" spans="4:5" ht="15.75" customHeight="1">
      <c r="D663" s="235"/>
      <c r="E663" s="236"/>
    </row>
    <row r="664" spans="4:5" ht="15.75" customHeight="1">
      <c r="D664" s="235"/>
      <c r="E664" s="236"/>
    </row>
    <row r="665" spans="4:5" ht="15.75" customHeight="1">
      <c r="D665" s="235"/>
      <c r="E665" s="236"/>
    </row>
    <row r="666" spans="4:5" ht="15.75" customHeight="1">
      <c r="D666" s="235"/>
      <c r="E666" s="236"/>
    </row>
    <row r="667" spans="4:5" ht="15.75" customHeight="1">
      <c r="D667" s="235"/>
      <c r="E667" s="236"/>
    </row>
    <row r="668" spans="4:5" ht="15.75" customHeight="1">
      <c r="D668" s="235"/>
      <c r="E668" s="236"/>
    </row>
    <row r="669" spans="4:5" ht="15.75" customHeight="1">
      <c r="D669" s="235"/>
      <c r="E669" s="236"/>
    </row>
    <row r="670" spans="4:5" ht="15.75" customHeight="1">
      <c r="D670" s="235"/>
      <c r="E670" s="236"/>
    </row>
    <row r="671" spans="4:5" ht="15.75" customHeight="1">
      <c r="D671" s="235"/>
      <c r="E671" s="236"/>
    </row>
    <row r="672" spans="4:5" ht="15.75" customHeight="1">
      <c r="D672" s="235"/>
      <c r="E672" s="236"/>
    </row>
    <row r="673" spans="4:5" ht="15.75" customHeight="1">
      <c r="D673" s="235"/>
      <c r="E673" s="236"/>
    </row>
    <row r="674" spans="4:5" ht="15.75" customHeight="1">
      <c r="D674" s="235"/>
      <c r="E674" s="236"/>
    </row>
    <row r="675" spans="4:5" ht="15.75" customHeight="1">
      <c r="D675" s="235"/>
      <c r="E675" s="236"/>
    </row>
    <row r="676" spans="4:5" ht="15.75" customHeight="1">
      <c r="D676" s="235"/>
      <c r="E676" s="236"/>
    </row>
    <row r="677" spans="4:5" ht="15.75" customHeight="1">
      <c r="D677" s="235"/>
      <c r="E677" s="236"/>
    </row>
    <row r="678" spans="4:5" ht="15.75" customHeight="1">
      <c r="D678" s="235"/>
      <c r="E678" s="236"/>
    </row>
    <row r="679" spans="4:5" ht="15.75" customHeight="1">
      <c r="D679" s="235"/>
      <c r="E679" s="236"/>
    </row>
    <row r="680" spans="4:5" ht="15.75" customHeight="1">
      <c r="D680" s="235"/>
      <c r="E680" s="236"/>
    </row>
    <row r="681" spans="4:5" ht="15.75" customHeight="1">
      <c r="D681" s="235"/>
      <c r="E681" s="236"/>
    </row>
    <row r="682" spans="4:5" ht="15.75" customHeight="1">
      <c r="D682" s="235"/>
      <c r="E682" s="236"/>
    </row>
    <row r="683" spans="4:5" ht="15.75" customHeight="1">
      <c r="D683" s="235"/>
      <c r="E683" s="236"/>
    </row>
    <row r="684" spans="4:5" ht="15.75" customHeight="1">
      <c r="D684" s="235"/>
      <c r="E684" s="236"/>
    </row>
    <row r="685" spans="4:5" ht="15.75" customHeight="1">
      <c r="D685" s="235"/>
      <c r="E685" s="236"/>
    </row>
    <row r="686" spans="4:5" ht="15.75" customHeight="1">
      <c r="D686" s="235"/>
      <c r="E686" s="236"/>
    </row>
    <row r="687" spans="4:5" ht="15.75" customHeight="1">
      <c r="D687" s="235"/>
      <c r="E687" s="236"/>
    </row>
    <row r="688" spans="4:5" ht="15.75" customHeight="1">
      <c r="D688" s="235"/>
      <c r="E688" s="236"/>
    </row>
    <row r="689" spans="4:5" ht="15.75" customHeight="1">
      <c r="D689" s="235"/>
      <c r="E689" s="236"/>
    </row>
    <row r="690" spans="4:5" ht="15.75" customHeight="1">
      <c r="D690" s="235"/>
      <c r="E690" s="236"/>
    </row>
    <row r="691" spans="4:5" ht="15.75" customHeight="1">
      <c r="D691" s="235"/>
      <c r="E691" s="236"/>
    </row>
    <row r="692" spans="4:5" ht="15.75" customHeight="1">
      <c r="D692" s="235"/>
      <c r="E692" s="236"/>
    </row>
    <row r="693" spans="4:5" ht="15.75" customHeight="1">
      <c r="D693" s="235"/>
      <c r="E693" s="236"/>
    </row>
    <row r="694" spans="4:5" ht="15.75" customHeight="1">
      <c r="D694" s="235"/>
      <c r="E694" s="236"/>
    </row>
    <row r="695" spans="4:5" ht="15.75" customHeight="1">
      <c r="D695" s="235"/>
      <c r="E695" s="236"/>
    </row>
    <row r="696" spans="4:5" ht="15.75" customHeight="1">
      <c r="D696" s="235"/>
      <c r="E696" s="236"/>
    </row>
    <row r="697" spans="4:5" ht="15.75" customHeight="1">
      <c r="D697" s="235"/>
      <c r="E697" s="236"/>
    </row>
    <row r="698" spans="4:5" ht="15.75" customHeight="1">
      <c r="D698" s="235"/>
      <c r="E698" s="236"/>
    </row>
    <row r="699" spans="4:5" ht="15.75" customHeight="1">
      <c r="D699" s="235"/>
      <c r="E699" s="236"/>
    </row>
    <row r="700" spans="4:5" ht="15.75" customHeight="1">
      <c r="D700" s="235"/>
      <c r="E700" s="236"/>
    </row>
    <row r="701" spans="4:5" ht="15.75" customHeight="1">
      <c r="D701" s="235"/>
      <c r="E701" s="236"/>
    </row>
    <row r="702" spans="4:5" ht="15.75" customHeight="1">
      <c r="D702" s="235"/>
      <c r="E702" s="236"/>
    </row>
    <row r="703" spans="4:5" ht="15.75" customHeight="1">
      <c r="D703" s="235"/>
      <c r="E703" s="236"/>
    </row>
    <row r="704" spans="4:5" ht="15.75" customHeight="1">
      <c r="D704" s="235"/>
      <c r="E704" s="236"/>
    </row>
    <row r="705" spans="4:5" ht="15.75" customHeight="1">
      <c r="D705" s="235"/>
      <c r="E705" s="236"/>
    </row>
    <row r="706" spans="4:5" ht="15.75" customHeight="1">
      <c r="D706" s="235"/>
      <c r="E706" s="236"/>
    </row>
    <row r="707" spans="4:5" ht="15.75" customHeight="1">
      <c r="D707" s="235"/>
      <c r="E707" s="236"/>
    </row>
    <row r="708" spans="4:5" ht="15.75" customHeight="1">
      <c r="D708" s="235"/>
      <c r="E708" s="236"/>
    </row>
    <row r="709" spans="4:5" ht="15.75" customHeight="1">
      <c r="D709" s="235"/>
      <c r="E709" s="236"/>
    </row>
    <row r="710" spans="4:5" ht="15.75" customHeight="1">
      <c r="D710" s="235"/>
      <c r="E710" s="236"/>
    </row>
    <row r="711" spans="4:5" ht="15.75" customHeight="1">
      <c r="D711" s="235"/>
      <c r="E711" s="236"/>
    </row>
    <row r="712" spans="4:5" ht="15.75" customHeight="1">
      <c r="D712" s="235"/>
      <c r="E712" s="236"/>
    </row>
    <row r="713" spans="4:5" ht="15.75" customHeight="1">
      <c r="D713" s="235"/>
      <c r="E713" s="236"/>
    </row>
    <row r="714" spans="4:5" ht="15.75" customHeight="1">
      <c r="D714" s="235"/>
      <c r="E714" s="236"/>
    </row>
    <row r="715" spans="4:5" ht="15.75" customHeight="1">
      <c r="D715" s="235"/>
      <c r="E715" s="236"/>
    </row>
    <row r="716" spans="4:5" ht="15.75" customHeight="1">
      <c r="D716" s="235"/>
      <c r="E716" s="236"/>
    </row>
    <row r="717" spans="4:5" ht="15.75" customHeight="1">
      <c r="D717" s="235"/>
      <c r="E717" s="236"/>
    </row>
    <row r="718" spans="4:5" ht="15.75" customHeight="1">
      <c r="D718" s="235"/>
      <c r="E718" s="236"/>
    </row>
    <row r="719" spans="4:5" ht="15.75" customHeight="1">
      <c r="D719" s="235"/>
      <c r="E719" s="236"/>
    </row>
    <row r="720" spans="4:5" ht="15.75" customHeight="1">
      <c r="D720" s="235"/>
      <c r="E720" s="236"/>
    </row>
    <row r="721" spans="4:5" ht="15.75" customHeight="1">
      <c r="D721" s="235"/>
      <c r="E721" s="236"/>
    </row>
    <row r="722" spans="4:5" ht="15.75" customHeight="1">
      <c r="D722" s="235"/>
      <c r="E722" s="236"/>
    </row>
    <row r="723" spans="4:5" ht="15.75" customHeight="1">
      <c r="D723" s="235"/>
      <c r="E723" s="236"/>
    </row>
    <row r="724" spans="4:5" ht="15.75" customHeight="1">
      <c r="D724" s="235"/>
      <c r="E724" s="236"/>
    </row>
    <row r="725" spans="4:5" ht="15.75" customHeight="1">
      <c r="D725" s="235"/>
      <c r="E725" s="236"/>
    </row>
    <row r="726" spans="4:5" ht="15.75" customHeight="1">
      <c r="D726" s="235"/>
      <c r="E726" s="236"/>
    </row>
    <row r="727" spans="4:5" ht="15.75" customHeight="1">
      <c r="D727" s="235"/>
      <c r="E727" s="236"/>
    </row>
    <row r="728" spans="4:5" ht="15.75" customHeight="1">
      <c r="D728" s="235"/>
      <c r="E728" s="236"/>
    </row>
    <row r="729" spans="4:5" ht="15.75" customHeight="1">
      <c r="D729" s="235"/>
      <c r="E729" s="236"/>
    </row>
    <row r="730" spans="4:5" ht="15.75" customHeight="1">
      <c r="D730" s="235"/>
      <c r="E730" s="236"/>
    </row>
    <row r="731" spans="4:5" ht="15.75" customHeight="1">
      <c r="D731" s="235"/>
      <c r="E731" s="236"/>
    </row>
    <row r="732" spans="4:5" ht="15.75" customHeight="1">
      <c r="D732" s="235"/>
      <c r="E732" s="236"/>
    </row>
    <row r="733" spans="4:5" ht="15.75" customHeight="1">
      <c r="D733" s="235"/>
      <c r="E733" s="236"/>
    </row>
    <row r="734" spans="4:5" ht="15.75" customHeight="1">
      <c r="D734" s="235"/>
      <c r="E734" s="236"/>
    </row>
    <row r="735" spans="4:5" ht="15.75" customHeight="1">
      <c r="D735" s="235"/>
      <c r="E735" s="236"/>
    </row>
    <row r="736" spans="4:5" ht="15.75" customHeight="1">
      <c r="D736" s="235"/>
      <c r="E736" s="236"/>
    </row>
    <row r="737" spans="4:5" ht="15.75" customHeight="1">
      <c r="D737" s="235"/>
      <c r="E737" s="236"/>
    </row>
    <row r="738" spans="4:5" ht="15.75" customHeight="1">
      <c r="D738" s="235"/>
      <c r="E738" s="236"/>
    </row>
    <row r="739" spans="4:5" ht="15.75" customHeight="1">
      <c r="D739" s="235"/>
      <c r="E739" s="236"/>
    </row>
    <row r="740" spans="4:5" ht="15.75" customHeight="1">
      <c r="D740" s="235"/>
      <c r="E740" s="236"/>
    </row>
    <row r="741" spans="4:5" ht="15.75" customHeight="1">
      <c r="D741" s="235"/>
      <c r="E741" s="236"/>
    </row>
    <row r="742" spans="4:5" ht="15.75" customHeight="1">
      <c r="D742" s="235"/>
      <c r="E742" s="236"/>
    </row>
    <row r="743" spans="4:5" ht="15.75" customHeight="1">
      <c r="D743" s="235"/>
      <c r="E743" s="236"/>
    </row>
    <row r="744" spans="4:5" ht="15.75" customHeight="1">
      <c r="D744" s="235"/>
      <c r="E744" s="236"/>
    </row>
    <row r="745" spans="4:5" ht="15.75" customHeight="1">
      <c r="D745" s="235"/>
      <c r="E745" s="236"/>
    </row>
    <row r="746" spans="4:5" ht="15.75" customHeight="1">
      <c r="D746" s="235"/>
      <c r="E746" s="236"/>
    </row>
    <row r="747" spans="4:5" ht="15.75" customHeight="1">
      <c r="D747" s="235"/>
      <c r="E747" s="236"/>
    </row>
    <row r="748" spans="4:5" ht="15.75" customHeight="1">
      <c r="D748" s="235"/>
      <c r="E748" s="236"/>
    </row>
    <row r="749" spans="4:5" ht="15.75" customHeight="1">
      <c r="D749" s="235"/>
      <c r="E749" s="236"/>
    </row>
    <row r="750" spans="4:5" ht="15.75" customHeight="1">
      <c r="D750" s="235"/>
      <c r="E750" s="236"/>
    </row>
    <row r="751" spans="4:5" ht="15.75" customHeight="1">
      <c r="D751" s="235"/>
      <c r="E751" s="236"/>
    </row>
    <row r="752" spans="4:5" ht="15.75" customHeight="1">
      <c r="D752" s="235"/>
      <c r="E752" s="236"/>
    </row>
    <row r="753" spans="4:5" ht="15.75" customHeight="1">
      <c r="D753" s="235"/>
      <c r="E753" s="236"/>
    </row>
    <row r="754" spans="4:5" ht="15.75" customHeight="1">
      <c r="D754" s="235"/>
      <c r="E754" s="236"/>
    </row>
    <row r="755" spans="4:5" ht="15.75" customHeight="1">
      <c r="D755" s="235"/>
      <c r="E755" s="236"/>
    </row>
    <row r="756" spans="4:5" ht="15.75" customHeight="1">
      <c r="D756" s="235"/>
      <c r="E756" s="236"/>
    </row>
    <row r="757" spans="4:5" ht="15.75" customHeight="1">
      <c r="D757" s="235"/>
      <c r="E757" s="236"/>
    </row>
    <row r="758" spans="4:5" ht="15.75" customHeight="1">
      <c r="D758" s="235"/>
      <c r="E758" s="236"/>
    </row>
    <row r="759" spans="4:5" ht="15.75" customHeight="1">
      <c r="D759" s="235"/>
      <c r="E759" s="236"/>
    </row>
    <row r="760" spans="4:5" ht="15.75" customHeight="1">
      <c r="D760" s="235"/>
      <c r="E760" s="236"/>
    </row>
    <row r="761" spans="4:5" ht="15.75" customHeight="1">
      <c r="D761" s="235"/>
      <c r="E761" s="236"/>
    </row>
    <row r="762" spans="4:5" ht="15.75" customHeight="1">
      <c r="D762" s="235"/>
      <c r="E762" s="236"/>
    </row>
    <row r="763" spans="4:5" ht="15.75" customHeight="1">
      <c r="D763" s="235"/>
      <c r="E763" s="236"/>
    </row>
    <row r="764" spans="4:5" ht="15.75" customHeight="1">
      <c r="D764" s="235"/>
      <c r="E764" s="236"/>
    </row>
    <row r="765" spans="4:5" ht="15.75" customHeight="1">
      <c r="D765" s="235"/>
      <c r="E765" s="236"/>
    </row>
    <row r="766" spans="4:5" ht="15.75" customHeight="1">
      <c r="D766" s="235"/>
      <c r="E766" s="236"/>
    </row>
    <row r="767" spans="4:5" ht="15.75" customHeight="1">
      <c r="D767" s="235"/>
      <c r="E767" s="236"/>
    </row>
    <row r="768" spans="4:5" ht="15.75" customHeight="1">
      <c r="D768" s="235"/>
      <c r="E768" s="236"/>
    </row>
    <row r="769" spans="4:5" ht="15.75" customHeight="1">
      <c r="D769" s="235"/>
      <c r="E769" s="236"/>
    </row>
    <row r="770" spans="4:5" ht="15.75" customHeight="1">
      <c r="D770" s="235"/>
      <c r="E770" s="236"/>
    </row>
    <row r="771" spans="4:5" ht="15.75" customHeight="1">
      <c r="D771" s="235"/>
      <c r="E771" s="236"/>
    </row>
    <row r="772" spans="4:5" ht="15.75" customHeight="1">
      <c r="D772" s="235"/>
      <c r="E772" s="236"/>
    </row>
    <row r="773" spans="4:5" ht="15.75" customHeight="1">
      <c r="D773" s="235"/>
      <c r="E773" s="236"/>
    </row>
    <row r="774" spans="4:5" ht="15.75" customHeight="1">
      <c r="D774" s="235"/>
      <c r="E774" s="236"/>
    </row>
    <row r="775" spans="4:5" ht="15.75" customHeight="1">
      <c r="D775" s="235"/>
      <c r="E775" s="236"/>
    </row>
    <row r="776" spans="4:5" ht="15.75" customHeight="1">
      <c r="D776" s="235"/>
      <c r="E776" s="236"/>
    </row>
    <row r="777" spans="4:5" ht="15.75" customHeight="1">
      <c r="D777" s="235"/>
      <c r="E777" s="236"/>
    </row>
    <row r="778" spans="4:5" ht="15.75" customHeight="1">
      <c r="D778" s="235"/>
      <c r="E778" s="236"/>
    </row>
    <row r="779" spans="4:5" ht="15.75" customHeight="1">
      <c r="D779" s="235"/>
      <c r="E779" s="236"/>
    </row>
    <row r="780" spans="4:5" ht="15.75" customHeight="1">
      <c r="D780" s="235"/>
      <c r="E780" s="236"/>
    </row>
    <row r="781" spans="4:5" ht="15.75" customHeight="1">
      <c r="D781" s="235"/>
      <c r="E781" s="236"/>
    </row>
    <row r="782" spans="4:5" ht="15.75" customHeight="1">
      <c r="D782" s="235"/>
      <c r="E782" s="236"/>
    </row>
    <row r="783" spans="4:5" ht="15.75" customHeight="1">
      <c r="D783" s="235"/>
      <c r="E783" s="236"/>
    </row>
    <row r="784" spans="4:5" ht="15.75" customHeight="1">
      <c r="D784" s="235"/>
      <c r="E784" s="236"/>
    </row>
    <row r="785" spans="4:5" ht="15.75" customHeight="1">
      <c r="D785" s="235"/>
      <c r="E785" s="236"/>
    </row>
    <row r="786" spans="4:5" ht="15.75" customHeight="1">
      <c r="D786" s="235"/>
      <c r="E786" s="236"/>
    </row>
    <row r="787" spans="4:5" ht="15.75" customHeight="1">
      <c r="D787" s="235"/>
      <c r="E787" s="236"/>
    </row>
    <row r="788" spans="4:5" ht="15.75" customHeight="1">
      <c r="D788" s="235"/>
      <c r="E788" s="236"/>
    </row>
    <row r="789" spans="4:5" ht="15.75" customHeight="1">
      <c r="D789" s="235"/>
      <c r="E789" s="236"/>
    </row>
    <row r="790" spans="4:5" ht="15.75" customHeight="1">
      <c r="D790" s="235"/>
      <c r="E790" s="236"/>
    </row>
    <row r="791" spans="4:5" ht="15.75" customHeight="1">
      <c r="D791" s="235"/>
      <c r="E791" s="236"/>
    </row>
    <row r="792" spans="4:5" ht="15.75" customHeight="1">
      <c r="D792" s="235"/>
      <c r="E792" s="236"/>
    </row>
    <row r="793" spans="4:5" ht="15.75" customHeight="1">
      <c r="D793" s="235"/>
      <c r="E793" s="236"/>
    </row>
    <row r="794" spans="4:5" ht="15.75" customHeight="1">
      <c r="D794" s="235"/>
      <c r="E794" s="236"/>
    </row>
    <row r="795" spans="4:5" ht="15.75" customHeight="1">
      <c r="D795" s="235"/>
      <c r="E795" s="236"/>
    </row>
    <row r="796" spans="4:5" ht="15.75" customHeight="1">
      <c r="D796" s="235"/>
      <c r="E796" s="236"/>
    </row>
    <row r="797" spans="4:5" ht="15.75" customHeight="1">
      <c r="D797" s="235"/>
      <c r="E797" s="236"/>
    </row>
    <row r="798" spans="4:5" ht="15.75" customHeight="1">
      <c r="D798" s="235"/>
      <c r="E798" s="236"/>
    </row>
    <row r="799" spans="4:5" ht="15.75" customHeight="1">
      <c r="D799" s="235"/>
      <c r="E799" s="236"/>
    </row>
    <row r="800" spans="4:5" ht="15.75" customHeight="1">
      <c r="D800" s="235"/>
      <c r="E800" s="236"/>
    </row>
    <row r="801" spans="4:5" ht="15.75" customHeight="1">
      <c r="D801" s="235"/>
      <c r="E801" s="236"/>
    </row>
    <row r="802" spans="4:5" ht="15.75" customHeight="1">
      <c r="D802" s="235"/>
      <c r="E802" s="236"/>
    </row>
    <row r="803" spans="4:5" ht="15.75" customHeight="1">
      <c r="D803" s="235"/>
      <c r="E803" s="236"/>
    </row>
    <row r="804" spans="4:5" ht="15.75" customHeight="1">
      <c r="D804" s="235"/>
      <c r="E804" s="236"/>
    </row>
    <row r="805" spans="4:5" ht="15.75" customHeight="1">
      <c r="D805" s="235"/>
      <c r="E805" s="236"/>
    </row>
    <row r="806" spans="4:5" ht="15.75" customHeight="1">
      <c r="D806" s="235"/>
      <c r="E806" s="236"/>
    </row>
    <row r="807" spans="4:5" ht="15.75" customHeight="1">
      <c r="D807" s="235"/>
      <c r="E807" s="236"/>
    </row>
    <row r="808" spans="4:5" ht="15.75" customHeight="1">
      <c r="D808" s="235"/>
      <c r="E808" s="236"/>
    </row>
    <row r="809" spans="4:5" ht="15.75" customHeight="1">
      <c r="D809" s="235"/>
      <c r="E809" s="236"/>
    </row>
    <row r="810" spans="4:5" ht="15.75" customHeight="1">
      <c r="D810" s="235"/>
      <c r="E810" s="236"/>
    </row>
    <row r="811" spans="4:5" ht="15.75" customHeight="1">
      <c r="D811" s="235"/>
      <c r="E811" s="236"/>
    </row>
    <row r="812" spans="4:5" ht="15.75" customHeight="1">
      <c r="D812" s="235"/>
      <c r="E812" s="236"/>
    </row>
    <row r="813" spans="4:5" ht="15.75" customHeight="1">
      <c r="D813" s="235"/>
      <c r="E813" s="236"/>
    </row>
    <row r="814" spans="4:5" ht="15.75" customHeight="1">
      <c r="D814" s="235"/>
      <c r="E814" s="236"/>
    </row>
    <row r="815" spans="4:5" ht="15.75" customHeight="1">
      <c r="D815" s="235"/>
      <c r="E815" s="236"/>
    </row>
    <row r="816" spans="4:5" ht="15.75" customHeight="1">
      <c r="D816" s="235"/>
      <c r="E816" s="236"/>
    </row>
    <row r="817" spans="4:5" ht="15.75" customHeight="1">
      <c r="D817" s="235"/>
      <c r="E817" s="236"/>
    </row>
    <row r="818" spans="4:5" ht="15.75" customHeight="1">
      <c r="D818" s="235"/>
      <c r="E818" s="236"/>
    </row>
    <row r="819" spans="4:5" ht="15.75" customHeight="1">
      <c r="D819" s="235"/>
      <c r="E819" s="236"/>
    </row>
    <row r="820" spans="4:5" ht="15.75" customHeight="1">
      <c r="D820" s="235"/>
      <c r="E820" s="236"/>
    </row>
    <row r="821" spans="4:5" ht="15.75" customHeight="1">
      <c r="D821" s="235"/>
      <c r="E821" s="236"/>
    </row>
    <row r="822" spans="4:5" ht="15.75" customHeight="1">
      <c r="D822" s="235"/>
      <c r="E822" s="236"/>
    </row>
    <row r="823" spans="4:5" ht="15.75" customHeight="1">
      <c r="D823" s="235"/>
      <c r="E823" s="236"/>
    </row>
    <row r="824" spans="4:5" ht="15.75" customHeight="1">
      <c r="D824" s="235"/>
      <c r="E824" s="236"/>
    </row>
    <row r="825" spans="4:5" ht="15.75" customHeight="1">
      <c r="D825" s="235"/>
      <c r="E825" s="236"/>
    </row>
    <row r="826" spans="4:5" ht="15.75" customHeight="1">
      <c r="D826" s="235"/>
      <c r="E826" s="236"/>
    </row>
    <row r="827" spans="4:5" ht="15.75" customHeight="1">
      <c r="D827" s="235"/>
      <c r="E827" s="236"/>
    </row>
    <row r="828" spans="4:5" ht="15.75" customHeight="1">
      <c r="D828" s="235"/>
      <c r="E828" s="236"/>
    </row>
    <row r="829" spans="4:5" ht="15.75" customHeight="1">
      <c r="D829" s="235"/>
      <c r="E829" s="236"/>
    </row>
    <row r="830" spans="4:5" ht="15.75" customHeight="1">
      <c r="D830" s="235"/>
      <c r="E830" s="236"/>
    </row>
    <row r="831" spans="4:5" ht="15.75" customHeight="1">
      <c r="D831" s="235"/>
      <c r="E831" s="236"/>
    </row>
    <row r="832" spans="4:5" ht="15.75" customHeight="1">
      <c r="D832" s="235"/>
      <c r="E832" s="236"/>
    </row>
    <row r="833" spans="4:5" ht="15.75" customHeight="1">
      <c r="D833" s="235"/>
      <c r="E833" s="236"/>
    </row>
    <row r="834" spans="4:5" ht="15.75" customHeight="1">
      <c r="D834" s="235"/>
      <c r="E834" s="236"/>
    </row>
    <row r="835" spans="4:5" ht="15.75" customHeight="1">
      <c r="D835" s="235"/>
      <c r="E835" s="236"/>
    </row>
    <row r="836" spans="4:5" ht="15.75" customHeight="1">
      <c r="D836" s="235"/>
      <c r="E836" s="236"/>
    </row>
    <row r="837" spans="4:5" ht="15.75" customHeight="1">
      <c r="D837" s="235"/>
      <c r="E837" s="236"/>
    </row>
    <row r="838" spans="4:5" ht="15.75" customHeight="1">
      <c r="D838" s="235"/>
      <c r="E838" s="236"/>
    </row>
    <row r="839" spans="4:5" ht="15.75" customHeight="1">
      <c r="D839" s="235"/>
      <c r="E839" s="236"/>
    </row>
    <row r="840" spans="4:5" ht="15.75" customHeight="1">
      <c r="D840" s="235"/>
      <c r="E840" s="236"/>
    </row>
    <row r="841" spans="4:5" ht="15.75" customHeight="1">
      <c r="D841" s="235"/>
      <c r="E841" s="236"/>
    </row>
    <row r="842" spans="4:5" ht="15.75" customHeight="1">
      <c r="D842" s="235"/>
      <c r="E842" s="236"/>
    </row>
    <row r="843" spans="4:5" ht="15.75" customHeight="1">
      <c r="D843" s="235"/>
      <c r="E843" s="236"/>
    </row>
    <row r="844" spans="4:5" ht="15.75" customHeight="1">
      <c r="D844" s="235"/>
      <c r="E844" s="236"/>
    </row>
    <row r="845" spans="4:5" ht="15.75" customHeight="1">
      <c r="D845" s="235"/>
      <c r="E845" s="236"/>
    </row>
    <row r="846" spans="4:5" ht="15.75" customHeight="1">
      <c r="D846" s="235"/>
      <c r="E846" s="236"/>
    </row>
    <row r="847" spans="4:5" ht="15.75" customHeight="1">
      <c r="D847" s="235"/>
      <c r="E847" s="236"/>
    </row>
    <row r="848" spans="4:5" ht="15.75" customHeight="1">
      <c r="D848" s="235"/>
      <c r="E848" s="236"/>
    </row>
    <row r="849" spans="4:5" ht="15.75" customHeight="1">
      <c r="D849" s="235"/>
      <c r="E849" s="236"/>
    </row>
    <row r="850" spans="4:5" ht="15.75" customHeight="1">
      <c r="D850" s="235"/>
      <c r="E850" s="236"/>
    </row>
    <row r="851" spans="4:5" ht="15.75" customHeight="1">
      <c r="D851" s="235"/>
      <c r="E851" s="236"/>
    </row>
    <row r="852" spans="4:5" ht="15.75" customHeight="1">
      <c r="D852" s="235"/>
      <c r="E852" s="236"/>
    </row>
    <row r="853" spans="4:5" ht="15.75" customHeight="1">
      <c r="D853" s="235"/>
      <c r="E853" s="236"/>
    </row>
    <row r="854" spans="4:5" ht="15.75" customHeight="1">
      <c r="D854" s="235"/>
      <c r="E854" s="236"/>
    </row>
    <row r="855" spans="4:5" ht="15.75" customHeight="1">
      <c r="D855" s="235"/>
      <c r="E855" s="236"/>
    </row>
    <row r="856" spans="4:5" ht="15.75" customHeight="1">
      <c r="D856" s="235"/>
      <c r="E856" s="236"/>
    </row>
    <row r="857" spans="4:5" ht="15.75" customHeight="1">
      <c r="D857" s="235"/>
      <c r="E857" s="236"/>
    </row>
    <row r="858" spans="4:5" ht="15.75" customHeight="1">
      <c r="D858" s="235"/>
      <c r="E858" s="236"/>
    </row>
    <row r="859" spans="4:5" ht="15.75" customHeight="1">
      <c r="D859" s="235"/>
      <c r="E859" s="236"/>
    </row>
    <row r="860" spans="4:5" ht="15.75" customHeight="1">
      <c r="D860" s="235"/>
      <c r="E860" s="236"/>
    </row>
    <row r="861" spans="4:5" ht="15.75" customHeight="1">
      <c r="D861" s="235"/>
      <c r="E861" s="236"/>
    </row>
    <row r="862" spans="4:5" ht="15.75" customHeight="1">
      <c r="D862" s="235"/>
      <c r="E862" s="236"/>
    </row>
    <row r="863" spans="4:5" ht="15.75" customHeight="1">
      <c r="D863" s="235"/>
      <c r="E863" s="236"/>
    </row>
    <row r="864" spans="4:5" ht="15.75" customHeight="1">
      <c r="D864" s="235"/>
      <c r="E864" s="236"/>
    </row>
    <row r="865" spans="4:5" ht="15.75" customHeight="1">
      <c r="D865" s="235"/>
      <c r="E865" s="236"/>
    </row>
    <row r="866" spans="4:5" ht="15.75" customHeight="1">
      <c r="D866" s="235"/>
      <c r="E866" s="236"/>
    </row>
    <row r="867" spans="4:5" ht="15.75" customHeight="1">
      <c r="D867" s="235"/>
      <c r="E867" s="236"/>
    </row>
    <row r="868" spans="4:5" ht="15.75" customHeight="1">
      <c r="D868" s="235"/>
      <c r="E868" s="236"/>
    </row>
    <row r="869" spans="4:5" ht="15.75" customHeight="1">
      <c r="D869" s="235"/>
      <c r="E869" s="236"/>
    </row>
    <row r="870" spans="4:5" ht="15.75" customHeight="1">
      <c r="D870" s="235"/>
      <c r="E870" s="236"/>
    </row>
    <row r="871" spans="4:5" ht="15.75" customHeight="1">
      <c r="D871" s="235"/>
      <c r="E871" s="236"/>
    </row>
    <row r="872" spans="4:5" ht="15.75" customHeight="1">
      <c r="D872" s="235"/>
      <c r="E872" s="236"/>
    </row>
    <row r="873" spans="4:5" ht="15.75" customHeight="1">
      <c r="D873" s="235"/>
      <c r="E873" s="236"/>
    </row>
    <row r="874" spans="4:5" ht="15.75" customHeight="1">
      <c r="D874" s="235"/>
      <c r="E874" s="236"/>
    </row>
    <row r="875" spans="4:5" ht="15.75" customHeight="1">
      <c r="D875" s="235"/>
      <c r="E875" s="236"/>
    </row>
    <row r="876" spans="4:5" ht="15.75" customHeight="1">
      <c r="D876" s="235"/>
      <c r="E876" s="236"/>
    </row>
    <row r="877" spans="4:5" ht="15.75" customHeight="1">
      <c r="D877" s="235"/>
      <c r="E877" s="236"/>
    </row>
    <row r="878" spans="4:5" ht="15.75" customHeight="1">
      <c r="D878" s="235"/>
      <c r="E878" s="236"/>
    </row>
    <row r="879" spans="4:5" ht="15.75" customHeight="1">
      <c r="D879" s="235"/>
      <c r="E879" s="236"/>
    </row>
    <row r="880" spans="4:5" ht="15.75" customHeight="1">
      <c r="D880" s="235"/>
      <c r="E880" s="236"/>
    </row>
    <row r="881" spans="4:5" ht="15.75" customHeight="1">
      <c r="D881" s="235"/>
      <c r="E881" s="236"/>
    </row>
    <row r="882" spans="4:5" ht="15.75" customHeight="1">
      <c r="D882" s="235"/>
      <c r="E882" s="236"/>
    </row>
    <row r="883" spans="4:5" ht="15.75" customHeight="1">
      <c r="D883" s="235"/>
      <c r="E883" s="236"/>
    </row>
    <row r="884" spans="4:5" ht="15.75" customHeight="1">
      <c r="D884" s="235"/>
      <c r="E884" s="236"/>
    </row>
    <row r="885" spans="4:5" ht="15.75" customHeight="1">
      <c r="D885" s="235"/>
      <c r="E885" s="236"/>
    </row>
    <row r="886" spans="4:5" ht="15.75" customHeight="1">
      <c r="D886" s="235"/>
      <c r="E886" s="236"/>
    </row>
    <row r="887" spans="4:5" ht="15.75" customHeight="1">
      <c r="D887" s="235"/>
      <c r="E887" s="236"/>
    </row>
    <row r="888" spans="4:5" ht="15.75" customHeight="1">
      <c r="D888" s="235"/>
      <c r="E888" s="236"/>
    </row>
    <row r="889" spans="4:5" ht="15.75" customHeight="1">
      <c r="D889" s="235"/>
      <c r="E889" s="236"/>
    </row>
    <row r="890" spans="4:5" ht="15.75" customHeight="1">
      <c r="D890" s="235"/>
      <c r="E890" s="236"/>
    </row>
    <row r="891" spans="4:5" ht="15.75" customHeight="1">
      <c r="D891" s="235"/>
      <c r="E891" s="236"/>
    </row>
    <row r="892" spans="4:5" ht="15.75" customHeight="1">
      <c r="D892" s="235"/>
      <c r="E892" s="236"/>
    </row>
    <row r="893" spans="4:5" ht="15.75" customHeight="1">
      <c r="D893" s="235"/>
      <c r="E893" s="236"/>
    </row>
    <row r="894" spans="4:5" ht="15.75" customHeight="1">
      <c r="D894" s="235"/>
      <c r="E894" s="236"/>
    </row>
    <row r="895" spans="4:5" ht="15.75" customHeight="1">
      <c r="D895" s="235"/>
      <c r="E895" s="236"/>
    </row>
    <row r="896" spans="4:5" ht="15.75" customHeight="1">
      <c r="D896" s="235"/>
      <c r="E896" s="236"/>
    </row>
    <row r="897" spans="4:5" ht="15.75" customHeight="1">
      <c r="D897" s="235"/>
      <c r="E897" s="236"/>
    </row>
    <row r="898" spans="4:5" ht="15.75" customHeight="1">
      <c r="D898" s="235"/>
      <c r="E898" s="236"/>
    </row>
    <row r="899" spans="4:5" ht="15.75" customHeight="1">
      <c r="D899" s="235"/>
      <c r="E899" s="236"/>
    </row>
    <row r="900" spans="4:5" ht="15.75" customHeight="1">
      <c r="D900" s="235"/>
      <c r="E900" s="236"/>
    </row>
    <row r="901" spans="4:5" ht="15.75" customHeight="1">
      <c r="D901" s="235"/>
      <c r="E901" s="236"/>
    </row>
    <row r="902" spans="4:5" ht="15.75" customHeight="1">
      <c r="D902" s="235"/>
      <c r="E902" s="236"/>
    </row>
    <row r="903" spans="4:5" ht="15.75" customHeight="1">
      <c r="D903" s="235"/>
      <c r="E903" s="236"/>
    </row>
    <row r="904" spans="4:5" ht="15.75" customHeight="1">
      <c r="D904" s="235"/>
      <c r="E904" s="236"/>
    </row>
    <row r="905" spans="4:5" ht="15.75" customHeight="1">
      <c r="D905" s="235"/>
      <c r="E905" s="236"/>
    </row>
    <row r="906" spans="4:5" ht="15.75" customHeight="1">
      <c r="D906" s="235"/>
      <c r="E906" s="236"/>
    </row>
    <row r="907" spans="4:5" ht="15.75" customHeight="1">
      <c r="D907" s="235"/>
      <c r="E907" s="236"/>
    </row>
    <row r="908" spans="4:5" ht="15.75" customHeight="1">
      <c r="D908" s="235"/>
      <c r="E908" s="236"/>
    </row>
    <row r="909" spans="4:5" ht="15.75" customHeight="1">
      <c r="D909" s="235"/>
      <c r="E909" s="236"/>
    </row>
    <row r="910" spans="4:5" ht="15.75" customHeight="1">
      <c r="D910" s="235"/>
      <c r="E910" s="236"/>
    </row>
    <row r="911" spans="4:5" ht="15.75" customHeight="1">
      <c r="D911" s="235"/>
      <c r="E911" s="236"/>
    </row>
    <row r="912" spans="4:5" ht="15.75" customHeight="1">
      <c r="D912" s="235"/>
      <c r="E912" s="236"/>
    </row>
    <row r="913" spans="4:5" ht="15.75" customHeight="1">
      <c r="D913" s="235"/>
      <c r="E913" s="236"/>
    </row>
    <row r="914" spans="4:5" ht="15.75" customHeight="1">
      <c r="D914" s="235"/>
      <c r="E914" s="236"/>
    </row>
    <row r="915" spans="4:5" ht="15.75" customHeight="1">
      <c r="D915" s="235"/>
      <c r="E915" s="236"/>
    </row>
    <row r="916" spans="4:5" ht="15.75" customHeight="1">
      <c r="D916" s="235"/>
      <c r="E916" s="236"/>
    </row>
    <row r="917" spans="4:5" ht="15.75" customHeight="1">
      <c r="D917" s="235"/>
      <c r="E917" s="236"/>
    </row>
    <row r="918" spans="4:5" ht="15.75" customHeight="1">
      <c r="D918" s="235"/>
      <c r="E918" s="236"/>
    </row>
    <row r="919" spans="4:5" ht="15.75" customHeight="1">
      <c r="D919" s="235"/>
      <c r="E919" s="236"/>
    </row>
    <row r="920" spans="4:5" ht="15.75" customHeight="1">
      <c r="D920" s="235"/>
      <c r="E920" s="236"/>
    </row>
    <row r="921" spans="4:5" ht="15.75" customHeight="1">
      <c r="D921" s="235"/>
      <c r="E921" s="236"/>
    </row>
    <row r="922" spans="4:5" ht="15.75" customHeight="1">
      <c r="D922" s="235"/>
      <c r="E922" s="236"/>
    </row>
    <row r="923" spans="4:5" ht="15.75" customHeight="1">
      <c r="D923" s="235"/>
      <c r="E923" s="236"/>
    </row>
    <row r="924" spans="4:5" ht="15.75" customHeight="1">
      <c r="D924" s="235"/>
      <c r="E924" s="236"/>
    </row>
    <row r="925" spans="4:5" ht="15.75" customHeight="1">
      <c r="D925" s="235"/>
      <c r="E925" s="236"/>
    </row>
    <row r="926" spans="4:5" ht="15.75" customHeight="1">
      <c r="D926" s="235"/>
      <c r="E926" s="236"/>
    </row>
    <row r="927" spans="4:5" ht="15.75" customHeight="1">
      <c r="D927" s="235"/>
      <c r="E927" s="236"/>
    </row>
    <row r="928" spans="4:5" ht="15.75" customHeight="1">
      <c r="D928" s="235"/>
      <c r="E928" s="236"/>
    </row>
    <row r="929" spans="4:5" ht="15.75" customHeight="1">
      <c r="D929" s="235"/>
      <c r="E929" s="236"/>
    </row>
    <row r="930" spans="4:5" ht="15.75" customHeight="1">
      <c r="D930" s="235"/>
      <c r="E930" s="236"/>
    </row>
    <row r="931" spans="4:5" ht="15.75" customHeight="1">
      <c r="D931" s="235"/>
      <c r="E931" s="236"/>
    </row>
    <row r="932" spans="4:5" ht="15.75" customHeight="1">
      <c r="D932" s="235"/>
      <c r="E932" s="236"/>
    </row>
    <row r="933" spans="4:5" ht="15.75" customHeight="1">
      <c r="D933" s="235"/>
      <c r="E933" s="236"/>
    </row>
    <row r="934" spans="4:5" ht="15.75" customHeight="1">
      <c r="D934" s="235"/>
      <c r="E934" s="236"/>
    </row>
    <row r="935" spans="4:5" ht="15.75" customHeight="1">
      <c r="D935" s="235"/>
      <c r="E935" s="236"/>
    </row>
    <row r="936" spans="4:5" ht="15.75" customHeight="1">
      <c r="D936" s="235"/>
      <c r="E936" s="236"/>
    </row>
    <row r="937" spans="4:5" ht="15.75" customHeight="1">
      <c r="D937" s="235"/>
      <c r="E937" s="236"/>
    </row>
    <row r="938" spans="4:5" ht="15.75" customHeight="1">
      <c r="D938" s="235"/>
      <c r="E938" s="236"/>
    </row>
    <row r="939" spans="4:5" ht="15.75" customHeight="1">
      <c r="D939" s="235"/>
      <c r="E939" s="236"/>
    </row>
    <row r="940" spans="4:5" ht="15.75" customHeight="1">
      <c r="D940" s="235"/>
      <c r="E940" s="236"/>
    </row>
    <row r="941" spans="4:5" ht="15.75" customHeight="1">
      <c r="D941" s="235"/>
      <c r="E941" s="236"/>
    </row>
    <row r="942" spans="4:5" ht="15.75" customHeight="1">
      <c r="D942" s="235"/>
      <c r="E942" s="236"/>
    </row>
    <row r="943" spans="4:5" ht="15.75" customHeight="1">
      <c r="D943" s="235"/>
      <c r="E943" s="236"/>
    </row>
    <row r="944" spans="4:5" ht="15.75" customHeight="1">
      <c r="D944" s="235"/>
      <c r="E944" s="236"/>
    </row>
    <row r="945" spans="4:5" ht="15.75" customHeight="1">
      <c r="D945" s="235"/>
      <c r="E945" s="236"/>
    </row>
    <row r="946" spans="4:5" ht="15.75" customHeight="1">
      <c r="D946" s="235"/>
      <c r="E946" s="236"/>
    </row>
    <row r="947" spans="4:5" ht="15.75" customHeight="1">
      <c r="D947" s="235"/>
      <c r="E947" s="236"/>
    </row>
    <row r="948" spans="4:5" ht="15.75" customHeight="1">
      <c r="D948" s="235"/>
      <c r="E948" s="236"/>
    </row>
    <row r="949" spans="4:5" ht="15.75" customHeight="1">
      <c r="D949" s="235"/>
      <c r="E949" s="236"/>
    </row>
    <row r="950" spans="4:5" ht="15.75" customHeight="1">
      <c r="D950" s="235"/>
      <c r="E950" s="236"/>
    </row>
    <row r="951" spans="4:5" ht="15.75" customHeight="1">
      <c r="D951" s="235"/>
      <c r="E951" s="236"/>
    </row>
    <row r="952" spans="4:5" ht="15.75" customHeight="1">
      <c r="D952" s="235"/>
      <c r="E952" s="236"/>
    </row>
    <row r="953" spans="4:5" ht="15.75" customHeight="1">
      <c r="D953" s="235"/>
      <c r="E953" s="236"/>
    </row>
    <row r="954" spans="4:5" ht="15.75" customHeight="1">
      <c r="D954" s="235"/>
      <c r="E954" s="236"/>
    </row>
    <row r="955" spans="4:5" ht="15.75" customHeight="1">
      <c r="D955" s="235"/>
      <c r="E955" s="236"/>
    </row>
    <row r="956" spans="4:5" ht="15.75" customHeight="1">
      <c r="D956" s="235"/>
      <c r="E956" s="236"/>
    </row>
    <row r="957" spans="4:5" ht="15.75" customHeight="1">
      <c r="D957" s="235"/>
      <c r="E957" s="236"/>
    </row>
    <row r="958" spans="4:5" ht="15.75" customHeight="1">
      <c r="D958" s="235"/>
      <c r="E958" s="236"/>
    </row>
    <row r="959" spans="4:5" ht="15.75" customHeight="1">
      <c r="D959" s="235"/>
      <c r="E959" s="236"/>
    </row>
    <row r="960" spans="4:5" ht="15.75" customHeight="1">
      <c r="D960" s="235"/>
      <c r="E960" s="236"/>
    </row>
    <row r="961" spans="4:5" ht="15.75" customHeight="1">
      <c r="D961" s="235"/>
      <c r="E961" s="236"/>
    </row>
    <row r="962" spans="4:5" ht="15.75" customHeight="1">
      <c r="D962" s="235"/>
      <c r="E962" s="236"/>
    </row>
    <row r="963" spans="4:5" ht="15.75" customHeight="1">
      <c r="D963" s="235"/>
      <c r="E963" s="236"/>
    </row>
    <row r="964" spans="4:5" ht="15.75" customHeight="1">
      <c r="D964" s="235"/>
      <c r="E964" s="236"/>
    </row>
    <row r="965" spans="4:5" ht="15.75" customHeight="1">
      <c r="D965" s="235"/>
      <c r="E965" s="236"/>
    </row>
    <row r="966" spans="4:5" ht="15.75" customHeight="1">
      <c r="D966" s="235"/>
      <c r="E966" s="236"/>
    </row>
    <row r="967" spans="4:5" ht="15.75" customHeight="1">
      <c r="D967" s="235"/>
      <c r="E967" s="236"/>
    </row>
    <row r="968" spans="4:5" ht="15.75" customHeight="1">
      <c r="D968" s="235"/>
      <c r="E968" s="236"/>
    </row>
    <row r="969" spans="4:5" ht="15.75" customHeight="1">
      <c r="D969" s="235"/>
      <c r="E969" s="236"/>
    </row>
    <row r="970" spans="4:5" ht="15.75" customHeight="1">
      <c r="D970" s="235"/>
      <c r="E970" s="236"/>
    </row>
    <row r="971" spans="4:5" ht="15.75" customHeight="1">
      <c r="D971" s="235"/>
      <c r="E971" s="236"/>
    </row>
    <row r="972" spans="4:5" ht="15.75" customHeight="1">
      <c r="D972" s="235"/>
      <c r="E972" s="236"/>
    </row>
    <row r="973" spans="4:5" ht="15.75" customHeight="1">
      <c r="D973" s="235"/>
      <c r="E973" s="236"/>
    </row>
    <row r="974" spans="4:5" ht="15.75" customHeight="1">
      <c r="D974" s="235"/>
      <c r="E974" s="236"/>
    </row>
    <row r="975" spans="4:5" ht="15.75" customHeight="1">
      <c r="D975" s="235"/>
      <c r="E975" s="236"/>
    </row>
    <row r="976" spans="4:5" ht="15.75" customHeight="1">
      <c r="D976" s="235"/>
      <c r="E976" s="236"/>
    </row>
    <row r="977" spans="4:5" ht="15.75" customHeight="1">
      <c r="D977" s="235"/>
      <c r="E977" s="236"/>
    </row>
    <row r="978" spans="4:5" ht="15.75" customHeight="1">
      <c r="D978" s="235"/>
      <c r="E978" s="236"/>
    </row>
    <row r="979" spans="4:5" ht="15.75" customHeight="1">
      <c r="D979" s="235"/>
      <c r="E979" s="236"/>
    </row>
    <row r="980" spans="4:5" ht="15.75" customHeight="1">
      <c r="D980" s="235"/>
      <c r="E980" s="236"/>
    </row>
    <row r="981" spans="4:5" ht="15.75" customHeight="1">
      <c r="D981" s="235"/>
      <c r="E981" s="236"/>
    </row>
    <row r="982" spans="4:5" ht="15.75" customHeight="1">
      <c r="D982" s="235"/>
      <c r="E982" s="236"/>
    </row>
    <row r="983" spans="4:5" ht="15.75" customHeight="1">
      <c r="D983" s="235"/>
      <c r="E983" s="236"/>
    </row>
    <row r="984" spans="4:5" ht="15.75" customHeight="1">
      <c r="D984" s="235"/>
      <c r="E984" s="236"/>
    </row>
    <row r="985" spans="4:5" ht="15.75" customHeight="1">
      <c r="D985" s="235"/>
      <c r="E985" s="236"/>
    </row>
    <row r="986" spans="4:5" ht="15.75" customHeight="1">
      <c r="D986" s="235"/>
      <c r="E986" s="236"/>
    </row>
    <row r="987" spans="4:5" ht="15.75" customHeight="1">
      <c r="D987" s="235"/>
      <c r="E987" s="236"/>
    </row>
    <row r="988" spans="4:5" ht="15.75" customHeight="1">
      <c r="D988" s="235"/>
      <c r="E988" s="236"/>
    </row>
    <row r="989" spans="4:5" ht="15.75" customHeight="1">
      <c r="D989" s="235"/>
      <c r="E989" s="236"/>
    </row>
    <row r="990" spans="4:5" ht="15.75" customHeight="1">
      <c r="D990" s="235"/>
      <c r="E990" s="236"/>
    </row>
    <row r="991" spans="4:5" ht="15.75" customHeight="1">
      <c r="D991" s="235"/>
      <c r="E991" s="236"/>
    </row>
    <row r="992" spans="4:5" ht="15.75" customHeight="1">
      <c r="D992" s="235"/>
      <c r="E992" s="236"/>
    </row>
    <row r="993" spans="4:5" ht="15.75" customHeight="1">
      <c r="D993" s="235"/>
      <c r="E993" s="236"/>
    </row>
    <row r="994" spans="4:5" ht="15.75" customHeight="1">
      <c r="D994" s="235"/>
      <c r="E994" s="236"/>
    </row>
    <row r="995" spans="4:5" ht="15.75" customHeight="1">
      <c r="D995" s="235"/>
      <c r="E995" s="236"/>
    </row>
    <row r="996" spans="4:5" ht="15.75" customHeight="1">
      <c r="D996" s="235"/>
      <c r="E996" s="236"/>
    </row>
    <row r="997" spans="4:5" ht="15.75" customHeight="1">
      <c r="D997" s="235"/>
      <c r="E997" s="236"/>
    </row>
    <row r="998" spans="4:5" ht="15.75" customHeight="1">
      <c r="D998" s="235"/>
      <c r="E998" s="236"/>
    </row>
    <row r="999" spans="4:5" ht="15.75" customHeight="1">
      <c r="D999" s="235"/>
      <c r="E999" s="236"/>
    </row>
    <row r="1000" spans="4:5" ht="15.75" customHeight="1">
      <c r="D1000" s="235"/>
      <c r="E1000" s="236"/>
    </row>
  </sheetData>
  <mergeCells count="5">
    <mergeCell ref="B3:E3"/>
    <mergeCell ref="B11:E11"/>
    <mergeCell ref="B19:E19"/>
    <mergeCell ref="B27:E27"/>
    <mergeCell ref="B35:E35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2"/>
  <sheetViews>
    <sheetView topLeftCell="A16" workbookViewId="0">
      <selection activeCell="L21" sqref="L21"/>
    </sheetView>
  </sheetViews>
  <sheetFormatPr defaultColWidth="14.42578125" defaultRowHeight="15"/>
  <cols>
    <col min="1" max="4" width="8.7109375" customWidth="1"/>
    <col min="5" max="5" width="22.7109375" customWidth="1"/>
    <col min="6" max="6" width="25.85546875" customWidth="1"/>
    <col min="7" max="7" width="20.7109375" customWidth="1"/>
    <col min="9" max="9" width="21.7109375" customWidth="1"/>
  </cols>
  <sheetData>
    <row r="3" spans="4:9" ht="15.75" thickBot="1"/>
    <row r="4" spans="4:9" ht="24" customHeight="1" thickTop="1" thickBot="1">
      <c r="D4" s="319" t="s">
        <v>268</v>
      </c>
      <c r="E4" s="320"/>
      <c r="F4" s="320"/>
      <c r="G4" s="320"/>
      <c r="H4" s="320"/>
      <c r="I4" s="321"/>
    </row>
    <row r="5" spans="4:9" ht="16.5" customHeight="1" thickTop="1" thickBot="1">
      <c r="D5" s="322" t="s">
        <v>269</v>
      </c>
      <c r="E5" s="323"/>
      <c r="F5" s="323"/>
      <c r="G5" s="323"/>
      <c r="H5" s="323"/>
      <c r="I5" s="324"/>
    </row>
    <row r="6" spans="4:9" ht="16.5" customHeight="1" thickTop="1" thickBot="1">
      <c r="D6" s="325" t="s">
        <v>270</v>
      </c>
      <c r="E6" s="326"/>
      <c r="F6" s="326"/>
      <c r="G6" s="326"/>
      <c r="H6" s="326"/>
      <c r="I6" s="327"/>
    </row>
    <row r="7" spans="4:9" ht="15.75" customHeight="1" thickBot="1">
      <c r="D7" s="328" t="s">
        <v>271</v>
      </c>
      <c r="E7" s="329"/>
      <c r="F7" s="330"/>
      <c r="G7" s="331" t="s">
        <v>272</v>
      </c>
      <c r="H7" s="332"/>
      <c r="I7" s="333"/>
    </row>
    <row r="8" spans="4:9" ht="16.5" customHeight="1" thickTop="1" thickBot="1">
      <c r="D8" s="322" t="s">
        <v>273</v>
      </c>
      <c r="E8" s="323"/>
      <c r="F8" s="323"/>
      <c r="G8" s="323"/>
      <c r="H8" s="323"/>
      <c r="I8" s="324"/>
    </row>
    <row r="9" spans="4:9" ht="24.75" customHeight="1" thickTop="1">
      <c r="D9" s="352" t="s">
        <v>274</v>
      </c>
      <c r="E9" s="334" t="s">
        <v>275</v>
      </c>
      <c r="F9" s="335"/>
      <c r="G9" s="335"/>
      <c r="H9" s="336"/>
      <c r="I9" s="276" t="s">
        <v>276</v>
      </c>
    </row>
    <row r="10" spans="4:9" ht="15.75" thickBot="1">
      <c r="D10" s="353"/>
      <c r="E10" s="316"/>
      <c r="F10" s="317"/>
      <c r="G10" s="317"/>
      <c r="H10" s="318"/>
      <c r="I10" s="277" t="s">
        <v>277</v>
      </c>
    </row>
    <row r="11" spans="4:9" ht="15.75" customHeight="1" thickBot="1">
      <c r="D11" s="353"/>
      <c r="E11" s="337" t="s">
        <v>278</v>
      </c>
      <c r="F11" s="338"/>
      <c r="G11" s="338"/>
      <c r="H11" s="338"/>
      <c r="I11" s="339"/>
    </row>
    <row r="12" spans="4:9" ht="36" customHeight="1">
      <c r="D12" s="353"/>
      <c r="E12" s="340" t="s">
        <v>279</v>
      </c>
      <c r="F12" s="341"/>
      <c r="G12" s="341"/>
      <c r="H12" s="342"/>
      <c r="I12" s="276" t="s">
        <v>281</v>
      </c>
    </row>
    <row r="13" spans="4:9" ht="15.75" customHeight="1" thickBot="1">
      <c r="D13" s="353"/>
      <c r="E13" s="316" t="s">
        <v>280</v>
      </c>
      <c r="F13" s="317"/>
      <c r="G13" s="317"/>
      <c r="H13" s="318"/>
      <c r="I13" s="277" t="s">
        <v>277</v>
      </c>
    </row>
    <row r="14" spans="4:9" ht="15" customHeight="1">
      <c r="D14" s="353"/>
      <c r="E14" s="340" t="s">
        <v>282</v>
      </c>
      <c r="F14" s="341"/>
      <c r="G14" s="341"/>
      <c r="H14" s="341"/>
      <c r="I14" s="345"/>
    </row>
    <row r="15" spans="4:9" ht="15.75" thickBot="1">
      <c r="D15" s="353"/>
      <c r="E15" s="316"/>
      <c r="F15" s="317"/>
      <c r="G15" s="317"/>
      <c r="H15" s="317"/>
      <c r="I15" s="364"/>
    </row>
    <row r="16" spans="4:9" ht="116.25" customHeight="1">
      <c r="D16" s="353"/>
      <c r="E16" s="343" t="s">
        <v>283</v>
      </c>
      <c r="F16" s="340" t="s">
        <v>284</v>
      </c>
      <c r="G16" s="341"/>
      <c r="H16" s="341"/>
      <c r="I16" s="345"/>
    </row>
    <row r="17" spans="4:9" ht="15.75" thickBot="1">
      <c r="D17" s="354"/>
      <c r="E17" s="344"/>
      <c r="F17" s="346"/>
      <c r="G17" s="347"/>
      <c r="H17" s="347"/>
      <c r="I17" s="348"/>
    </row>
    <row r="18" spans="4:9" ht="18.75" customHeight="1" thickTop="1" thickBot="1">
      <c r="D18" s="352" t="s">
        <v>285</v>
      </c>
      <c r="E18" s="349" t="s">
        <v>286</v>
      </c>
      <c r="F18" s="326"/>
      <c r="G18" s="326"/>
      <c r="H18" s="326"/>
      <c r="I18" s="327"/>
    </row>
    <row r="19" spans="4:9" ht="29.25" customHeight="1" thickBot="1">
      <c r="D19" s="353"/>
      <c r="E19" s="337" t="s">
        <v>287</v>
      </c>
      <c r="F19" s="338"/>
      <c r="G19" s="350"/>
      <c r="H19" s="337" t="s">
        <v>288</v>
      </c>
      <c r="I19" s="339"/>
    </row>
    <row r="20" spans="4:9" ht="15.75" customHeight="1" thickBot="1">
      <c r="D20" s="353"/>
      <c r="E20" s="337" t="s">
        <v>289</v>
      </c>
      <c r="F20" s="338"/>
      <c r="G20" s="338"/>
      <c r="H20" s="338"/>
      <c r="I20" s="339"/>
    </row>
    <row r="21" spans="4:9" ht="36" customHeight="1" thickBot="1">
      <c r="D21" s="353"/>
      <c r="E21" s="337" t="s">
        <v>290</v>
      </c>
      <c r="F21" s="338"/>
      <c r="G21" s="350"/>
      <c r="H21" s="337" t="s">
        <v>291</v>
      </c>
      <c r="I21" s="339"/>
    </row>
    <row r="22" spans="4:9" ht="15" customHeight="1">
      <c r="D22" s="353"/>
      <c r="E22" s="340" t="s">
        <v>292</v>
      </c>
      <c r="F22" s="341"/>
      <c r="G22" s="341"/>
      <c r="H22" s="341"/>
      <c r="I22" s="345"/>
    </row>
    <row r="23" spans="4:9" ht="15.75" thickBot="1">
      <c r="D23" s="353"/>
      <c r="E23" s="316"/>
      <c r="F23" s="317"/>
      <c r="G23" s="317"/>
      <c r="H23" s="317"/>
      <c r="I23" s="364"/>
    </row>
    <row r="24" spans="4:9" ht="36" customHeight="1" thickBot="1">
      <c r="D24" s="353"/>
      <c r="E24" s="337" t="s">
        <v>293</v>
      </c>
      <c r="F24" s="338"/>
      <c r="G24" s="350"/>
      <c r="H24" s="337" t="s">
        <v>288</v>
      </c>
      <c r="I24" s="339"/>
    </row>
    <row r="25" spans="4:9" ht="15.75" customHeight="1" thickBot="1">
      <c r="D25" s="354"/>
      <c r="E25" s="355" t="s">
        <v>294</v>
      </c>
      <c r="F25" s="329"/>
      <c r="G25" s="329"/>
      <c r="H25" s="329"/>
      <c r="I25" s="351"/>
    </row>
    <row r="26" spans="4:9" ht="16.5" customHeight="1" thickTop="1" thickBot="1">
      <c r="D26" s="322" t="s">
        <v>295</v>
      </c>
      <c r="E26" s="323"/>
      <c r="F26" s="323"/>
      <c r="G26" s="323"/>
      <c r="H26" s="323"/>
      <c r="I26" s="324"/>
    </row>
    <row r="27" spans="4:9" ht="36" customHeight="1" thickTop="1">
      <c r="D27" s="356" t="s">
        <v>300</v>
      </c>
      <c r="E27" s="357"/>
      <c r="F27" s="357"/>
      <c r="G27" s="357"/>
      <c r="H27" s="357"/>
      <c r="I27" s="358"/>
    </row>
    <row r="28" spans="4:9" ht="15.75" customHeight="1" thickBot="1">
      <c r="D28" s="359" t="s">
        <v>296</v>
      </c>
      <c r="E28" s="360"/>
      <c r="F28" s="360"/>
      <c r="G28" s="360"/>
      <c r="H28" s="360"/>
      <c r="I28" s="361"/>
    </row>
    <row r="29" spans="4:9" ht="36" customHeight="1">
      <c r="D29" s="362" t="s">
        <v>297</v>
      </c>
      <c r="E29" s="341"/>
      <c r="F29" s="341"/>
      <c r="G29" s="341"/>
      <c r="H29" s="341"/>
      <c r="I29" s="345"/>
    </row>
    <row r="30" spans="4:9" ht="15.75" customHeight="1" thickBot="1">
      <c r="D30" s="363" t="s">
        <v>298</v>
      </c>
      <c r="E30" s="317"/>
      <c r="F30" s="317"/>
      <c r="G30" s="317"/>
      <c r="H30" s="317"/>
      <c r="I30" s="364"/>
    </row>
    <row r="31" spans="4:9" ht="24" customHeight="1" thickBot="1">
      <c r="D31" s="328" t="s">
        <v>299</v>
      </c>
      <c r="E31" s="329"/>
      <c r="F31" s="329"/>
      <c r="G31" s="329"/>
      <c r="H31" s="329"/>
      <c r="I31" s="351"/>
    </row>
    <row r="32" spans="4:9" ht="15.75" thickTop="1"/>
  </sheetData>
  <mergeCells count="31">
    <mergeCell ref="D31:I31"/>
    <mergeCell ref="D9:D17"/>
    <mergeCell ref="D18:D25"/>
    <mergeCell ref="E25:I25"/>
    <mergeCell ref="D26:I26"/>
    <mergeCell ref="D27:I27"/>
    <mergeCell ref="D28:I28"/>
    <mergeCell ref="D29:I29"/>
    <mergeCell ref="D30:I30"/>
    <mergeCell ref="E20:I20"/>
    <mergeCell ref="E21:G21"/>
    <mergeCell ref="H21:I21"/>
    <mergeCell ref="E22:I23"/>
    <mergeCell ref="E24:G24"/>
    <mergeCell ref="H24:I24"/>
    <mergeCell ref="E14:I15"/>
    <mergeCell ref="E16:E17"/>
    <mergeCell ref="F16:I17"/>
    <mergeCell ref="E18:I18"/>
    <mergeCell ref="E19:G19"/>
    <mergeCell ref="H19:I19"/>
    <mergeCell ref="E13:H13"/>
    <mergeCell ref="D4:I4"/>
    <mergeCell ref="D5:I5"/>
    <mergeCell ref="D6:I6"/>
    <mergeCell ref="D7:F7"/>
    <mergeCell ref="G7:I7"/>
    <mergeCell ref="D8:I8"/>
    <mergeCell ref="E9:H10"/>
    <mergeCell ref="E11:I11"/>
    <mergeCell ref="E12:H12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INICIO</vt:lpstr>
      <vt:lpstr>PESCADO</vt:lpstr>
      <vt:lpstr>OVO</vt:lpstr>
      <vt:lpstr>MEL</vt:lpstr>
      <vt:lpstr>LATICINIO</vt:lpstr>
      <vt:lpstr>CARNE</vt:lpstr>
      <vt:lpstr>FRACIONADOS</vt:lpstr>
      <vt:lpstr>Classificação VP</vt:lpstr>
      <vt:lpstr>Formulário RD</vt:lpstr>
      <vt:lpstr>'Formulário RD'!OLE_LINK1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ADAF-GIPOA-NOT</dc:creator>
  <cp:lastModifiedBy>CARLOS PETRÔNIO DE SOUZA QUEIROZ</cp:lastModifiedBy>
  <dcterms:created xsi:type="dcterms:W3CDTF">2020-09-14T19:28:23Z</dcterms:created>
  <dcterms:modified xsi:type="dcterms:W3CDTF">2025-08-12T13:10:39Z</dcterms:modified>
</cp:coreProperties>
</file>